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5" windowWidth="18675" windowHeight="6960" activeTab="3"/>
  </bookViews>
  <sheets>
    <sheet name="Data jan2017" sheetId="1" r:id="rId1"/>
    <sheet name="Details" sheetId="13" r:id="rId2"/>
    <sheet name="Individuel" sheetId="14" r:id="rId3"/>
    <sheet name="RECAP" sheetId="2" r:id="rId4"/>
  </sheets>
  <definedNames>
    <definedName name="_xlnm._FilterDatabase" localSheetId="0" hidden="1">'Data jan2017'!$A$1:$L$335</definedName>
  </definedName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E24" i="2"/>
  <c r="D24"/>
  <c r="E30"/>
  <c r="E29"/>
  <c r="I17" l="1"/>
  <c r="H4" i="1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H309" s="1"/>
  <c r="H310" s="1"/>
  <c r="H311" s="1"/>
  <c r="H312" s="1"/>
  <c r="H313" s="1"/>
  <c r="H314" s="1"/>
  <c r="H315" s="1"/>
  <c r="H316" s="1"/>
  <c r="H317" s="1"/>
  <c r="H318" s="1"/>
  <c r="H319" s="1"/>
  <c r="H320" s="1"/>
  <c r="H321" s="1"/>
  <c r="H322" s="1"/>
  <c r="H323" s="1"/>
  <c r="H324" s="1"/>
  <c r="H325" s="1"/>
  <c r="H326" s="1"/>
  <c r="H327" s="1"/>
  <c r="H328" s="1"/>
  <c r="H329" s="1"/>
  <c r="H330" s="1"/>
  <c r="H331" s="1"/>
  <c r="H332" s="1"/>
  <c r="H333" s="1"/>
  <c r="H334" s="1"/>
  <c r="H3"/>
  <c r="I26" i="2" l="1"/>
  <c r="J18"/>
  <c r="E4"/>
  <c r="J4" l="1"/>
  <c r="G335" i="1"/>
  <c r="H2" l="1"/>
  <c r="E10" i="2"/>
  <c r="E12"/>
  <c r="E2"/>
  <c r="E9"/>
  <c r="E15"/>
  <c r="E14"/>
  <c r="E5"/>
  <c r="E8"/>
  <c r="E11"/>
  <c r="E6"/>
  <c r="E7"/>
  <c r="E3"/>
  <c r="E13"/>
  <c r="F335" i="1" l="1"/>
  <c r="J5" i="2" l="1"/>
  <c r="B32"/>
  <c r="H29"/>
  <c r="I23"/>
  <c r="H23"/>
  <c r="G23"/>
  <c r="F23"/>
  <c r="E23"/>
  <c r="D23"/>
  <c r="C23"/>
  <c r="C24" s="1"/>
  <c r="J22"/>
  <c r="J21"/>
  <c r="J20"/>
  <c r="J19"/>
  <c r="J23" s="1"/>
  <c r="H30" s="1"/>
  <c r="I24"/>
  <c r="H17"/>
  <c r="H24" s="1"/>
  <c r="G17"/>
  <c r="G24" s="1"/>
  <c r="F17"/>
  <c r="D17"/>
  <c r="J16"/>
  <c r="H335" i="1"/>
  <c r="F24" i="2" l="1"/>
  <c r="J15"/>
  <c r="J14"/>
  <c r="J13"/>
  <c r="J12"/>
  <c r="J11"/>
  <c r="J10"/>
  <c r="J9"/>
  <c r="J8"/>
  <c r="J7"/>
  <c r="J6"/>
  <c r="J3"/>
  <c r="J2"/>
  <c r="E17"/>
  <c r="E32" l="1"/>
  <c r="B34" s="1"/>
  <c r="J17"/>
  <c r="J24" l="1"/>
  <c r="H31"/>
  <c r="H32" s="1"/>
  <c r="B35" s="1"/>
  <c r="B36" l="1"/>
</calcChain>
</file>

<file path=xl/comments1.xml><?xml version="1.0" encoding="utf-8"?>
<comments xmlns="http://schemas.openxmlformats.org/spreadsheetml/2006/main">
  <authors>
    <author>Ilgen</author>
    <author>MBUI</author>
    <author>Ofir</author>
  </authors>
  <commentList>
    <comment ref="K2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No receipts, because accounting system was not in place yet.</t>
        </r>
      </text>
    </comment>
    <comment ref="K3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No receipts, because accounting system was not in place yet.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No receipts, because accounting system was not in place yet.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No receipts, because accounting system was not in place yet.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No receipts, because accounting system was not in place yet.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Deposit done on 26-1</t>
        </r>
      </text>
    </comment>
    <comment ref="K115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no signature, authorized</t>
        </r>
      </text>
    </comment>
    <comment ref="K116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no signature, authorized</t>
        </r>
      </text>
    </comment>
    <comment ref="E128" authorId="1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Mensah fait partie du département Legal</t>
        </r>
      </text>
    </comment>
    <comment ref="K152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authorized</t>
        </r>
      </text>
    </comment>
    <comment ref="F317" authorId="2">
      <text>
        <r>
          <rPr>
            <sz val="9"/>
            <color indexed="81"/>
            <rFont val="Tahoma"/>
            <charset val="1"/>
          </rPr>
          <t xml:space="preserve">transfer de luc a Rens
</t>
        </r>
      </text>
    </comment>
    <comment ref="K329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No receipt, because it's not a service, but a stimulation</t>
        </r>
      </text>
    </comment>
  </commentList>
</comments>
</file>

<file path=xl/comments2.xml><?xml version="1.0" encoding="utf-8"?>
<comments xmlns="http://schemas.openxmlformats.org/spreadsheetml/2006/main">
  <authors>
    <author>Ilgen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Transfer de Luc à Rens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Ilgen:</t>
        </r>
        <r>
          <rPr>
            <sz val="9"/>
            <color indexed="81"/>
            <rFont val="Tahoma"/>
            <family val="2"/>
          </rPr>
          <t xml:space="preserve">
Transfer de Luc à Rens</t>
        </r>
      </text>
    </comment>
  </commentList>
</comments>
</file>

<file path=xl/sharedStrings.xml><?xml version="1.0" encoding="utf-8"?>
<sst xmlns="http://schemas.openxmlformats.org/spreadsheetml/2006/main" count="2573" uniqueCount="454">
  <si>
    <t>Date</t>
  </si>
  <si>
    <t>Détails</t>
  </si>
  <si>
    <t>Type de dépenses</t>
  </si>
  <si>
    <t>Departement</t>
  </si>
  <si>
    <t>Montant dépensé</t>
  </si>
  <si>
    <t>Nom</t>
  </si>
  <si>
    <t>Donateur</t>
  </si>
  <si>
    <t>N° Reçu</t>
  </si>
  <si>
    <t>Justificatif</t>
  </si>
  <si>
    <t>OUI</t>
  </si>
  <si>
    <t>Telephone</t>
  </si>
  <si>
    <t>Transport</t>
  </si>
  <si>
    <t>Montant reçu</t>
  </si>
  <si>
    <t>Balance</t>
  </si>
  <si>
    <t>Equipement</t>
  </si>
  <si>
    <t>Transfert</t>
  </si>
  <si>
    <t>NON</t>
  </si>
  <si>
    <t>Investigation</t>
  </si>
  <si>
    <t>SIM card</t>
  </si>
  <si>
    <t>Crédit de communication for target</t>
  </si>
  <si>
    <t xml:space="preserve">1 x Balance Crochet  </t>
  </si>
  <si>
    <t>1 x Cadre + scie</t>
  </si>
  <si>
    <t>2 x Boisson</t>
  </si>
  <si>
    <t>2x Boisson</t>
  </si>
  <si>
    <t>Somme de Montant dépensé</t>
  </si>
  <si>
    <t xml:space="preserve">4,62 x Essence </t>
  </si>
  <si>
    <t>Office</t>
  </si>
  <si>
    <t>ALAIN</t>
  </si>
  <si>
    <t>ALAIN-1</t>
  </si>
  <si>
    <t xml:space="preserve">2,31 x Essence </t>
  </si>
  <si>
    <t>ALAIN-2</t>
  </si>
  <si>
    <t>Crédit de communication</t>
  </si>
  <si>
    <t>Transfert-3</t>
  </si>
  <si>
    <t>ALAIN-4</t>
  </si>
  <si>
    <t xml:space="preserve">8 x Carte recharge </t>
  </si>
  <si>
    <t>ALAIN-5</t>
  </si>
  <si>
    <t>ALAIN-6</t>
  </si>
  <si>
    <t xml:space="preserve">3hr x Internet Cyber </t>
  </si>
  <si>
    <t>Internet</t>
  </si>
  <si>
    <t>ALAIN-7</t>
  </si>
  <si>
    <t>5 x Impression</t>
  </si>
  <si>
    <t>Office Materials</t>
  </si>
  <si>
    <t>BAKENOU</t>
  </si>
  <si>
    <t>Location vidéo projecteur</t>
  </si>
  <si>
    <t>Management</t>
  </si>
  <si>
    <t>BAKENOU-1</t>
  </si>
  <si>
    <t>3 x Carte recharge Tgcel</t>
  </si>
  <si>
    <t>BAKENOU-2</t>
  </si>
  <si>
    <t>BAKENOU-3</t>
  </si>
  <si>
    <t>BAKENOU-4</t>
  </si>
  <si>
    <t>BAKENOU-5</t>
  </si>
  <si>
    <t>C1</t>
  </si>
  <si>
    <t>C1-1</t>
  </si>
  <si>
    <t>heure cyber</t>
  </si>
  <si>
    <t>C1-2</t>
  </si>
  <si>
    <t>DAVID</t>
  </si>
  <si>
    <t>Achat de carte de recherge togocel</t>
  </si>
  <si>
    <t>DAVID-1</t>
  </si>
  <si>
    <t>DAVID-r</t>
  </si>
  <si>
    <t>Local transport Assigame</t>
  </si>
  <si>
    <t>Achat cahier jounal</t>
  </si>
  <si>
    <t>Office materials</t>
  </si>
  <si>
    <t>DAVID-2</t>
  </si>
  <si>
    <t>DAVID-3</t>
  </si>
  <si>
    <t>E8</t>
  </si>
  <si>
    <t>E8-r</t>
  </si>
  <si>
    <t>Local transport</t>
  </si>
  <si>
    <t>Achat recharge togocel</t>
  </si>
  <si>
    <t>4x Boisson</t>
  </si>
  <si>
    <t>2x Repas</t>
  </si>
  <si>
    <t>Lomé-Tchebébé</t>
  </si>
  <si>
    <t>Tchebébé-Mewédé</t>
  </si>
  <si>
    <t>Logement</t>
  </si>
  <si>
    <t>Transport local (Allée maison)</t>
  </si>
  <si>
    <t>Repas</t>
  </si>
  <si>
    <t>Transport local (Retour station)</t>
  </si>
  <si>
    <t>Mewédé-Hézoudé</t>
  </si>
  <si>
    <t>Hézoudé-Tchébébé</t>
  </si>
  <si>
    <t>Tchebébé-Lomé</t>
  </si>
  <si>
    <t>2xBoisson</t>
  </si>
  <si>
    <t>KPETEMEY</t>
  </si>
  <si>
    <t>KPETEMEY-r</t>
  </si>
  <si>
    <t xml:space="preserve">Impression </t>
  </si>
  <si>
    <t>KPETEMEY-1</t>
  </si>
  <si>
    <t>Photocopie</t>
  </si>
  <si>
    <t>MENSAH</t>
  </si>
  <si>
    <t>Rufford</t>
  </si>
  <si>
    <t>MENSAH-1</t>
  </si>
  <si>
    <t>Ordinateur HP INTEL CORE I3 (MENSAH)</t>
  </si>
  <si>
    <t>MENSAH-2</t>
  </si>
  <si>
    <t>MENSAH-3</t>
  </si>
  <si>
    <t>Personnel</t>
  </si>
  <si>
    <t>MENSAH-4</t>
  </si>
  <si>
    <t>6 x Avis de recrutement Radio Kanal Fm</t>
  </si>
  <si>
    <t>MENSAH-5</t>
  </si>
  <si>
    <t>MENSAH-6</t>
  </si>
  <si>
    <t>MENSAH-7</t>
  </si>
  <si>
    <t>MENSAH-8</t>
  </si>
  <si>
    <t>Commande de cartes de visite (2 paquets de 100)</t>
  </si>
  <si>
    <t>MENSAH-9</t>
  </si>
  <si>
    <t>8,09 L Essence Moto Mensah</t>
  </si>
  <si>
    <t>Legal</t>
  </si>
  <si>
    <t>MENSAH-10</t>
  </si>
  <si>
    <t>1 L Huille à moteur Moto Mensah</t>
  </si>
  <si>
    <t>MENSAH-11</t>
  </si>
  <si>
    <t>Commission Agent immobilier</t>
  </si>
  <si>
    <t>1 x Chemise</t>
  </si>
  <si>
    <t>2 x Impression</t>
  </si>
  <si>
    <t>Publication d'un avis de recrutement sur l'Internet</t>
  </si>
  <si>
    <t>MENSAH-12</t>
  </si>
  <si>
    <t>Commande de cartes de visite (1 paquet de 100)</t>
  </si>
  <si>
    <t>MENSAH-13</t>
  </si>
  <si>
    <t>Pocket WiFi B5573 Moov</t>
  </si>
  <si>
    <t>MENSAH-14</t>
  </si>
  <si>
    <t>25 x Impression</t>
  </si>
  <si>
    <t>MENSAH-15</t>
  </si>
  <si>
    <t>Frais de consultat de l'avocat</t>
  </si>
  <si>
    <t>Lawyer fees</t>
  </si>
  <si>
    <t>MENSAH-16</t>
  </si>
  <si>
    <t>11,55L Essence Moto Mensah</t>
  </si>
  <si>
    <t>MENSAH-17</t>
  </si>
  <si>
    <t>9 x Impression</t>
  </si>
  <si>
    <t>MENSAH-18</t>
  </si>
  <si>
    <t>Impression</t>
  </si>
  <si>
    <t>MENSAH-19</t>
  </si>
  <si>
    <t>Carte de recharge</t>
  </si>
  <si>
    <t>MENSAH-20</t>
  </si>
  <si>
    <t>Carburant pour transport</t>
  </si>
  <si>
    <t>MENSAH-21</t>
  </si>
  <si>
    <t>Impression x 10</t>
  </si>
  <si>
    <t>MENSAH-22</t>
  </si>
  <si>
    <t>NICOLE</t>
  </si>
  <si>
    <t>NICOLE-r</t>
  </si>
  <si>
    <t>Travel Expenses</t>
  </si>
  <si>
    <t>OFIR</t>
  </si>
  <si>
    <t>OFIR-3</t>
  </si>
  <si>
    <t>1 x Repas</t>
  </si>
  <si>
    <t>2 x Repas</t>
  </si>
  <si>
    <t>OFIR-4</t>
  </si>
  <si>
    <t>OFIR-5</t>
  </si>
  <si>
    <t>OFIR-6</t>
  </si>
  <si>
    <t>4 x Repas</t>
  </si>
  <si>
    <t>OFIR-7</t>
  </si>
  <si>
    <t>OFIR-r</t>
  </si>
  <si>
    <t>OFIR-8</t>
  </si>
  <si>
    <t>1 x Boisson</t>
  </si>
  <si>
    <t>1  x Impression</t>
  </si>
  <si>
    <t>OFIR-9</t>
  </si>
  <si>
    <t>38 x photocopie</t>
  </si>
  <si>
    <t>Photo d'identité</t>
  </si>
  <si>
    <t>OFIR-10</t>
  </si>
  <si>
    <t>3 x Boisson</t>
  </si>
  <si>
    <t>OFIR-11</t>
  </si>
  <si>
    <t>OFIR-12</t>
  </si>
  <si>
    <t>OFIR-13</t>
  </si>
  <si>
    <t>Crédit de communication pour E8</t>
  </si>
  <si>
    <t>Lomé-Kpalime</t>
  </si>
  <si>
    <t>Deplacement inter-urbain Kpalime</t>
  </si>
  <si>
    <t>Kpalime-Lomé</t>
  </si>
  <si>
    <t>15 x Impression</t>
  </si>
  <si>
    <t>100 x Photocopie</t>
  </si>
  <si>
    <t>Budget</t>
  </si>
  <si>
    <t>4 x Impression</t>
  </si>
  <si>
    <t>160 x Photocopie</t>
  </si>
  <si>
    <t>1 x Wet tissue to give target</t>
  </si>
  <si>
    <t>Lomé-Hilacondji</t>
  </si>
  <si>
    <t>Hilacondji-Lomé</t>
  </si>
  <si>
    <t>25 x Photo Impression</t>
  </si>
  <si>
    <t xml:space="preserve">2x Boisson </t>
  </si>
  <si>
    <t>Achat carte sim Moov pour Frank</t>
  </si>
  <si>
    <t>RENS</t>
  </si>
  <si>
    <t>RENS-2</t>
  </si>
  <si>
    <t>6 x Logement (Lomé_Mint Hotel )_Acompte</t>
  </si>
  <si>
    <t>RENS-1</t>
  </si>
  <si>
    <t>RENS-3</t>
  </si>
  <si>
    <t>RENS-4</t>
  </si>
  <si>
    <t>RENS-5</t>
  </si>
  <si>
    <t>RENS-6</t>
  </si>
  <si>
    <t>RENS-7</t>
  </si>
  <si>
    <t>RENS-8</t>
  </si>
  <si>
    <t>RENS-9</t>
  </si>
  <si>
    <t>3 x Repas</t>
  </si>
  <si>
    <t>RENS-10</t>
  </si>
  <si>
    <t>RENS-11</t>
  </si>
  <si>
    <t>RENS-12</t>
  </si>
  <si>
    <t>4 x Boisson</t>
  </si>
  <si>
    <t>RENS-13</t>
  </si>
  <si>
    <t>RENS-r</t>
  </si>
  <si>
    <t>RENS-14</t>
  </si>
  <si>
    <t>RENS-15</t>
  </si>
  <si>
    <t>4 x Carte recharge Tgcel</t>
  </si>
  <si>
    <t>RENS-16</t>
  </si>
  <si>
    <t>RENS-17</t>
  </si>
  <si>
    <t>5 x Boisson</t>
  </si>
  <si>
    <t>RENS-18</t>
  </si>
  <si>
    <t>RENS-19</t>
  </si>
  <si>
    <t>RENS- 20</t>
  </si>
  <si>
    <t>1 x paquet papier rame</t>
  </si>
  <si>
    <t>RENS-21</t>
  </si>
  <si>
    <t>4 x carnet de note</t>
  </si>
  <si>
    <t>RENS-22</t>
  </si>
  <si>
    <t>RENS-24</t>
  </si>
  <si>
    <t>2 x  Boisson</t>
  </si>
  <si>
    <t>RENS-23</t>
  </si>
  <si>
    <t>RENS-25</t>
  </si>
  <si>
    <t>RENS-26</t>
  </si>
  <si>
    <t>RENS-27</t>
  </si>
  <si>
    <t>4 x  Boisson</t>
  </si>
  <si>
    <t>47 x Impression</t>
  </si>
  <si>
    <t>RENS-28</t>
  </si>
  <si>
    <t>196 x Photocopies</t>
  </si>
  <si>
    <t>RENS-30</t>
  </si>
  <si>
    <t>RENS-29</t>
  </si>
  <si>
    <t>29 x Impression</t>
  </si>
  <si>
    <t>RENS-31</t>
  </si>
  <si>
    <t>12 x Photocopie</t>
  </si>
  <si>
    <t>1 x Enveloppe</t>
  </si>
  <si>
    <t>RENS-32</t>
  </si>
  <si>
    <t>RENS-33</t>
  </si>
  <si>
    <t>3 x  Boisson</t>
  </si>
  <si>
    <t>26 x Impression</t>
  </si>
  <si>
    <t>RENS-34</t>
  </si>
  <si>
    <t>Western Union transfer</t>
  </si>
  <si>
    <t>9 x Carte recharge Tgcel</t>
  </si>
  <si>
    <t>RENS-35</t>
  </si>
  <si>
    <t>55 x Impression</t>
  </si>
  <si>
    <t>RENS-36</t>
  </si>
  <si>
    <t>35 x Impression</t>
  </si>
  <si>
    <t>RENS-37</t>
  </si>
  <si>
    <t>140 x Photocopies</t>
  </si>
  <si>
    <t>RENS-38</t>
  </si>
  <si>
    <t>7 x Logement (Lomé_Mint Hotel )_Acompte for Ofir</t>
  </si>
  <si>
    <t>14 x Impression</t>
  </si>
  <si>
    <t>RENS-39</t>
  </si>
  <si>
    <t>2 x Impression couleur</t>
  </si>
  <si>
    <t>8 x Scanner</t>
  </si>
  <si>
    <t>Recharge togocel</t>
  </si>
  <si>
    <t>RENS-42</t>
  </si>
  <si>
    <t>RENS-41</t>
  </si>
  <si>
    <t>RENS-44</t>
  </si>
  <si>
    <t>Frais pour attestation de non condemnation</t>
  </si>
  <si>
    <t>Commission demarcheur maison</t>
  </si>
  <si>
    <t>3x Loyer + 3x Caution maison</t>
  </si>
  <si>
    <t>NOM</t>
  </si>
  <si>
    <t>Département</t>
  </si>
  <si>
    <t xml:space="preserve"> 01/01/2017</t>
  </si>
  <si>
    <t>Total reçu</t>
  </si>
  <si>
    <t>Total dépensé</t>
  </si>
  <si>
    <t>Total Transfert</t>
  </si>
  <si>
    <t>Fonds Exterieur pour le projet</t>
  </si>
  <si>
    <t xml:space="preserve"> </t>
  </si>
  <si>
    <t>TOTAL CAISSE</t>
  </si>
  <si>
    <t>TOTAL BANQUES</t>
  </si>
  <si>
    <t>TOTAL GENERAL</t>
  </si>
  <si>
    <t>Cash book</t>
  </si>
  <si>
    <t>Solde comptable au 01/12/2016</t>
  </si>
  <si>
    <t>Mouvements mensuels</t>
  </si>
  <si>
    <t>Solde comptable au 31/12/2016</t>
  </si>
  <si>
    <t>caisse</t>
  </si>
  <si>
    <t>Reçu</t>
  </si>
  <si>
    <t>banque</t>
  </si>
  <si>
    <t>Dépensé</t>
  </si>
  <si>
    <t>total</t>
  </si>
  <si>
    <t>total+avances</t>
  </si>
  <si>
    <t>Comptabilité</t>
  </si>
  <si>
    <t>Réel</t>
  </si>
  <si>
    <t>Difference</t>
  </si>
  <si>
    <t>carte de recharge</t>
  </si>
  <si>
    <t>Internet connexion</t>
  </si>
  <si>
    <t>carte de recharge moov franck</t>
  </si>
  <si>
    <t>Essence</t>
  </si>
  <si>
    <t>Huile a moteur</t>
  </si>
  <si>
    <t>TOTAL</t>
  </si>
  <si>
    <r>
      <t xml:space="preserve">Rent </t>
    </r>
    <r>
      <rPr>
        <sz val="12"/>
        <color indexed="8"/>
        <rFont val="Calibri"/>
        <family val="2"/>
      </rPr>
      <t>&amp; Utilities</t>
    </r>
  </si>
  <si>
    <t>Rent &amp; Utilities</t>
  </si>
  <si>
    <t>Boisson</t>
  </si>
  <si>
    <t>BAKENOU-6</t>
  </si>
  <si>
    <t>DAVID-4</t>
  </si>
  <si>
    <t>DAVID-5</t>
  </si>
  <si>
    <t>E8-1</t>
  </si>
  <si>
    <t>MENSAH-23</t>
  </si>
  <si>
    <t>MENSAH-24</t>
  </si>
  <si>
    <t>MENSAH-25</t>
  </si>
  <si>
    <t>MENSAH-r</t>
  </si>
  <si>
    <t>'Production de cartes de visite Bakenou</t>
  </si>
  <si>
    <t>Bank fees</t>
  </si>
  <si>
    <t>Ouverture de compte</t>
  </si>
  <si>
    <t>RENS-43</t>
  </si>
  <si>
    <t>Hebergement E8</t>
  </si>
  <si>
    <t>Deposit for registration of internet and speed up process</t>
  </si>
  <si>
    <t>Phone credit for possible operation 1-2</t>
  </si>
  <si>
    <t>RENS-40</t>
  </si>
  <si>
    <t>RENS-45</t>
  </si>
  <si>
    <t>Credit Card charges for 707678,29 fcfa</t>
  </si>
  <si>
    <t>3x Boisson</t>
  </si>
  <si>
    <t>1x Boisson</t>
  </si>
  <si>
    <t>1x Repas</t>
  </si>
  <si>
    <t>5x Boisson</t>
  </si>
  <si>
    <t>Repas et Boisson</t>
  </si>
  <si>
    <t>RENS-46</t>
  </si>
  <si>
    <t>RENS-47</t>
  </si>
  <si>
    <t>C1-3</t>
  </si>
  <si>
    <t>I26</t>
  </si>
  <si>
    <t>I26-r</t>
  </si>
  <si>
    <t>I26-1</t>
  </si>
  <si>
    <t>I48</t>
  </si>
  <si>
    <t>I48-r</t>
  </si>
  <si>
    <t>I48-1</t>
  </si>
  <si>
    <t>I48-2</t>
  </si>
  <si>
    <t>I60</t>
  </si>
  <si>
    <t>I60-r</t>
  </si>
  <si>
    <t>I60-1</t>
  </si>
  <si>
    <t>I60-2</t>
  </si>
  <si>
    <t>I60-3</t>
  </si>
  <si>
    <t>I60-4</t>
  </si>
  <si>
    <t>DARIUS</t>
  </si>
  <si>
    <t>DARIUS-r</t>
  </si>
  <si>
    <t>DARIUS-1</t>
  </si>
  <si>
    <t>RENS-48</t>
  </si>
  <si>
    <t>CCU</t>
  </si>
  <si>
    <t>Travel Subsistence</t>
  </si>
  <si>
    <t>Trust building</t>
  </si>
  <si>
    <t>Services</t>
  </si>
  <si>
    <t>Investigations</t>
  </si>
  <si>
    <t>Column Labels</t>
  </si>
  <si>
    <t>Row Labels</t>
  </si>
  <si>
    <t>Grand Total</t>
  </si>
  <si>
    <t>Commentaires</t>
  </si>
  <si>
    <t>For Bakenou and Alain</t>
  </si>
  <si>
    <t>Dossier Ouverture de compte Bakenou</t>
  </si>
  <si>
    <t>To open bank account and follow-up</t>
  </si>
  <si>
    <t>Hebergement de Rens</t>
  </si>
  <si>
    <t>Voiture Bakenou</t>
  </si>
  <si>
    <t>Pour Mensah</t>
  </si>
  <si>
    <t>Rendez-vous ministere de la securite</t>
  </si>
  <si>
    <t>Pour travail</t>
  </si>
  <si>
    <t>Alleé-Retour Tribunal</t>
  </si>
  <si>
    <t>Pour BAKENOU</t>
  </si>
  <si>
    <t>Rdv Ministere  de la Sécurité et  Ambassade USA au Togo</t>
  </si>
  <si>
    <t xml:space="preserve">Pour Avis de recrutement </t>
  </si>
  <si>
    <t>Alleé-Retour Ministère Justice</t>
  </si>
  <si>
    <t>Alleé-Retour UE</t>
  </si>
  <si>
    <t>Alleé-Retour Ambassade USA</t>
  </si>
  <si>
    <t>Allee-Retour Aeroport</t>
  </si>
  <si>
    <t>Pour interview des candidats</t>
  </si>
  <si>
    <t>Retour Ministère Justice</t>
  </si>
  <si>
    <t>Alleé-Retour OCTRIB</t>
  </si>
  <si>
    <t>Retour Cabinet d'Avocat</t>
  </si>
  <si>
    <t>Alleé-Retour Service Pasport</t>
  </si>
  <si>
    <t>Alleé-Retour Banque Mondiale</t>
  </si>
  <si>
    <t>Adewui Allée-Retour to Investigate</t>
  </si>
  <si>
    <t>Allée-Retour Nyékmakpoé</t>
  </si>
  <si>
    <t>Allée-Retour Avéta</t>
  </si>
  <si>
    <t>Retour Agence immobilière</t>
  </si>
  <si>
    <t>Aller SCDA</t>
  </si>
  <si>
    <t>Allée Ebe-Aflao Retour</t>
  </si>
  <si>
    <t>Fot target to investigate</t>
  </si>
  <si>
    <t>Pour voiture de Bakenou</t>
  </si>
  <si>
    <t>Allée-Retour Agoé-Zongo</t>
  </si>
  <si>
    <t>Allée-Akodessewa-Meche Amina-Aeroport-Retour</t>
  </si>
  <si>
    <t>Deplacement inter urbain pour investigation</t>
  </si>
  <si>
    <t>Allée-Retour maison en brousse Kpalime</t>
  </si>
  <si>
    <t>Transport Kpalime-Lome</t>
  </si>
  <si>
    <t>Aller retour Boka pour investigation</t>
  </si>
  <si>
    <t>Allée-Retour port pour une investigation</t>
  </si>
  <si>
    <t>Transport de la station au domicile</t>
  </si>
  <si>
    <t>Allée-Retour Ambassade d'Allemagne</t>
  </si>
  <si>
    <t>Allée-Retour Agoé Zongo pour investigation</t>
  </si>
  <si>
    <t>Allée-Retour Aflao-Ebe pour investigation</t>
  </si>
  <si>
    <t>Transport station - Maison</t>
  </si>
  <si>
    <t>pour location du bureau</t>
  </si>
  <si>
    <t>Allée-Retour Avepozo</t>
  </si>
  <si>
    <t>Allée-Retour Banque</t>
  </si>
  <si>
    <t>Aller retour Agoe zongo pour investigation</t>
  </si>
  <si>
    <t>Allée-Aflao-Assivito-Retour</t>
  </si>
  <si>
    <t>Hebergement de Ofir</t>
  </si>
  <si>
    <t>Aller-retour western union</t>
  </si>
  <si>
    <t>Aller-retour scda</t>
  </si>
  <si>
    <t>Aller-scda</t>
  </si>
  <si>
    <t>Allée-Aflao-Port-Retour</t>
  </si>
  <si>
    <t>Allée- retour Agoé Zongo-Aeroport</t>
  </si>
  <si>
    <t>Transport pour investigation</t>
  </si>
  <si>
    <t>Allée-Retour Pirogue</t>
  </si>
  <si>
    <t>Aller retour scda</t>
  </si>
  <si>
    <t>Allée-Retour Agoé Zongo</t>
  </si>
  <si>
    <t>Allee-retour Tokoin</t>
  </si>
  <si>
    <t>Allee -Retour kegue</t>
  </si>
  <si>
    <t>Deplacement Maison - bureau - Maison</t>
  </si>
  <si>
    <t>Allee-retour Kpota-Cimetiere</t>
  </si>
  <si>
    <t>Allee-retour-Akodessewa</t>
  </si>
  <si>
    <t>Pour Assistance comptable</t>
  </si>
  <si>
    <t>Aller-Retour Aflao pour investigation</t>
  </si>
  <si>
    <t>Pour Tribunal</t>
  </si>
  <si>
    <t>Alle - retour  agoe zongo pour investigation</t>
  </si>
  <si>
    <t>Aller-Hotel de frank-maison-retour bureau</t>
  </si>
  <si>
    <t>Aller -UL-Fleo jardin-Retour</t>
  </si>
  <si>
    <t>Aller OPPAP</t>
  </si>
  <si>
    <t>Hebergement Rens a Mint Hotel</t>
  </si>
  <si>
    <t>Aller-Retour Lomé port</t>
  </si>
  <si>
    <t>Aller-retour GTA</t>
  </si>
  <si>
    <t>Aller retour Assigame pour achat d article de bureau</t>
  </si>
  <si>
    <t>Aller-GTA- nyekonakpoe-retour</t>
  </si>
  <si>
    <t>Aller - retour gta-zone portuaire</t>
  </si>
  <si>
    <t>Aller -  nyekonakpoe cible-retour pour investigation</t>
  </si>
  <si>
    <t>Percus par le demarcheur pour Location du bureau</t>
  </si>
  <si>
    <t xml:space="preserve">Loyer du bureau </t>
  </si>
  <si>
    <t>Aller retour tsevie pour investigation</t>
  </si>
  <si>
    <t>Aller-Ablogame-Baguida-Akodessewa-Retour</t>
  </si>
  <si>
    <t>Pour deplacement inter urbain ville de Lome</t>
  </si>
  <si>
    <t>Aller retour Kodjoviakope</t>
  </si>
  <si>
    <t>Aller scda</t>
  </si>
  <si>
    <t>Aller retour port pour investigation</t>
  </si>
  <si>
    <t>Aller retour boutique</t>
  </si>
  <si>
    <t>Aller retour village d enfant pour investigation</t>
  </si>
  <si>
    <t>Aller retour zone portuaire</t>
  </si>
  <si>
    <t xml:space="preserve">Transport avec david a la poste pour verification solde </t>
  </si>
  <si>
    <t>Aller retour aflao pour investigation</t>
  </si>
  <si>
    <t>Aller retour akodessewa-grand marché</t>
  </si>
  <si>
    <t>Aller retour boutique pour achat de carte de recharge</t>
  </si>
  <si>
    <t>Aller retour bank</t>
  </si>
  <si>
    <t>Pour vite inataller le wifi au bureau</t>
  </si>
  <si>
    <t>Aller retour bureau</t>
  </si>
  <si>
    <t>Avec la cibe venue de Kara</t>
  </si>
  <si>
    <t xml:space="preserve">Phone credit  </t>
  </si>
  <si>
    <t xml:space="preserve">20XImpression  </t>
  </si>
  <si>
    <t xml:space="preserve">Carburant for Bakenou and Alain </t>
  </si>
  <si>
    <t>3 x Photos d'identité</t>
  </si>
  <si>
    <t xml:space="preserve">11,55L Essence </t>
  </si>
  <si>
    <t xml:space="preserve">2hr x Internet Cyber </t>
  </si>
  <si>
    <t>11,55L Essence Voiture Bakenou</t>
  </si>
  <si>
    <t xml:space="preserve">Transport local </t>
  </si>
  <si>
    <t xml:space="preserve">Crédit de communication </t>
  </si>
  <si>
    <t>TogoPresse sur 1/8</t>
  </si>
  <si>
    <t>5 x Communiqué Radio Lomé</t>
  </si>
  <si>
    <t xml:space="preserve">10 x Boisson </t>
  </si>
  <si>
    <t xml:space="preserve">Presse Liberté </t>
  </si>
  <si>
    <t>Transport local</t>
  </si>
  <si>
    <t xml:space="preserve">Tranport local </t>
  </si>
  <si>
    <t xml:space="preserve">Local transport </t>
  </si>
  <si>
    <t xml:space="preserve">Transport Local </t>
  </si>
  <si>
    <t xml:space="preserve">Transport  local </t>
  </si>
  <si>
    <t xml:space="preserve">Transfert to alain </t>
  </si>
  <si>
    <t xml:space="preserve">Local transport  </t>
  </si>
  <si>
    <t xml:space="preserve">6x Logement </t>
  </si>
  <si>
    <t xml:space="preserve">Transport </t>
  </si>
  <si>
    <t>Achet paquet chemise+12 X Recus</t>
  </si>
  <si>
    <t xml:space="preserve">Achat 1x credit togocel </t>
  </si>
  <si>
    <t>Deplacement imprevus</t>
  </si>
  <si>
    <t>Hebergement de Rens 6 nuites</t>
  </si>
  <si>
    <t>4 Coca Cola et 1 vitale (eau) a Mint hotel</t>
  </si>
  <si>
    <t>Transfer from Luc to Rens</t>
  </si>
  <si>
    <t>Avance</t>
  </si>
  <si>
    <t>western union 19-1</t>
  </si>
  <si>
    <t>western union 31-1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</si>
</sst>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_-* #,##0.0\ _€_-;\-* #,##0.0\ _€_-;_-* &quot;-&quot;??\ _€_-;_-@_-"/>
    <numFmt numFmtId="168" formatCode="#,##0.00\ _A_r"/>
  </numFmts>
  <fonts count="30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  <charset val="238"/>
    </font>
    <font>
      <sz val="10"/>
      <color rgb="FFFF0000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  <charset val="238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0" fillId="0" borderId="0" applyFont="0" applyFill="0" applyBorder="0" applyAlignment="0" applyProtection="0"/>
    <xf numFmtId="0" fontId="15" fillId="0" borderId="0"/>
    <xf numFmtId="165" fontId="10" fillId="0" borderId="0" applyFont="0" applyFill="0" applyBorder="0" applyAlignment="0" applyProtection="0"/>
    <xf numFmtId="0" fontId="10" fillId="0" borderId="0"/>
  </cellStyleXfs>
  <cellXfs count="16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2" fillId="0" borderId="2" xfId="0" applyFont="1" applyFill="1" applyBorder="1" applyAlignment="1">
      <alignment vertical="top" wrapText="1"/>
    </xf>
    <xf numFmtId="0" fontId="0" fillId="0" borderId="0" xfId="0" applyAlignment="1">
      <alignment horizontal="left" indent="1"/>
    </xf>
    <xf numFmtId="0" fontId="3" fillId="0" borderId="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left" vertical="top"/>
    </xf>
    <xf numFmtId="0" fontId="3" fillId="0" borderId="2" xfId="0" applyNumberFormat="1" applyFont="1" applyFill="1" applyBorder="1" applyAlignment="1">
      <alignment vertical="top"/>
    </xf>
    <xf numFmtId="0" fontId="3" fillId="0" borderId="2" xfId="0" quotePrefix="1" applyNumberFormat="1" applyFont="1" applyFill="1" applyBorder="1" applyAlignment="1">
      <alignment horizontal="left" vertical="top" wrapText="1"/>
    </xf>
    <xf numFmtId="0" fontId="3" fillId="0" borderId="2" xfId="0" quotePrefix="1" applyNumberFormat="1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vertical="top" wrapText="1"/>
    </xf>
    <xf numFmtId="4" fontId="2" fillId="0" borderId="2" xfId="0" quotePrefix="1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14" fontId="2" fillId="0" borderId="2" xfId="0" applyNumberFormat="1" applyFont="1" applyFill="1" applyBorder="1" applyAlignment="1">
      <alignment vertical="top"/>
    </xf>
    <xf numFmtId="3" fontId="2" fillId="0" borderId="2" xfId="0" applyNumberFormat="1" applyFont="1" applyFill="1" applyBorder="1" applyAlignment="1">
      <alignment vertical="top" wrapText="1"/>
    </xf>
    <xf numFmtId="4" fontId="3" fillId="0" borderId="2" xfId="0" quotePrefix="1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0" fontId="0" fillId="0" borderId="0" xfId="0" applyFill="1"/>
    <xf numFmtId="4" fontId="3" fillId="0" borderId="2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vertical="top" wrapText="1"/>
    </xf>
    <xf numFmtId="14" fontId="2" fillId="0" borderId="2" xfId="0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14" fontId="16" fillId="2" borderId="2" xfId="2" applyNumberFormat="1" applyFont="1" applyFill="1" applyBorder="1" applyAlignment="1">
      <alignment horizontal="center"/>
    </xf>
    <xf numFmtId="0" fontId="16" fillId="2" borderId="2" xfId="2" applyFont="1" applyFill="1" applyBorder="1" applyAlignment="1">
      <alignment horizontal="center"/>
    </xf>
    <xf numFmtId="0" fontId="17" fillId="0" borderId="0" xfId="0" applyFont="1"/>
    <xf numFmtId="164" fontId="18" fillId="0" borderId="2" xfId="0" applyNumberFormat="1" applyFont="1" applyBorder="1" applyAlignment="1">
      <alignment horizontal="left"/>
    </xf>
    <xf numFmtId="164" fontId="18" fillId="0" borderId="2" xfId="0" applyNumberFormat="1" applyFont="1" applyBorder="1"/>
    <xf numFmtId="166" fontId="16" fillId="3" borderId="2" xfId="3" applyNumberFormat="1" applyFont="1" applyFill="1" applyBorder="1"/>
    <xf numFmtId="0" fontId="0" fillId="0" borderId="2" xfId="0" applyNumberFormat="1" applyBorder="1"/>
    <xf numFmtId="166" fontId="16" fillId="0" borderId="2" xfId="3" applyNumberFormat="1" applyFont="1" applyFill="1" applyBorder="1"/>
    <xf numFmtId="14" fontId="17" fillId="4" borderId="2" xfId="4" applyNumberFormat="1" applyFont="1" applyFill="1" applyBorder="1"/>
    <xf numFmtId="164" fontId="17" fillId="4" borderId="2" xfId="4" applyNumberFormat="1" applyFont="1" applyFill="1" applyBorder="1"/>
    <xf numFmtId="166" fontId="17" fillId="4" borderId="2" xfId="3" applyNumberFormat="1" applyFont="1" applyFill="1" applyBorder="1"/>
    <xf numFmtId="165" fontId="17" fillId="4" borderId="2" xfId="1" applyFont="1" applyFill="1" applyBorder="1"/>
    <xf numFmtId="166" fontId="16" fillId="4" borderId="2" xfId="3" applyNumberFormat="1" applyFont="1" applyFill="1" applyBorder="1"/>
    <xf numFmtId="14" fontId="17" fillId="5" borderId="3" xfId="4" applyNumberFormat="1" applyFont="1" applyFill="1" applyBorder="1"/>
    <xf numFmtId="14" fontId="17" fillId="5" borderId="4" xfId="4" applyNumberFormat="1" applyFont="1" applyFill="1" applyBorder="1"/>
    <xf numFmtId="165" fontId="20" fillId="5" borderId="4" xfId="3" applyFont="1" applyFill="1" applyBorder="1"/>
    <xf numFmtId="166" fontId="17" fillId="5" borderId="4" xfId="3" applyNumberFormat="1" applyFont="1" applyFill="1" applyBorder="1"/>
    <xf numFmtId="165" fontId="17" fillId="5" borderId="4" xfId="3" applyNumberFormat="1" applyFont="1" applyFill="1" applyBorder="1"/>
    <xf numFmtId="165" fontId="17" fillId="5" borderId="5" xfId="3" applyNumberFormat="1" applyFont="1" applyFill="1" applyBorder="1"/>
    <xf numFmtId="165" fontId="17" fillId="6" borderId="2" xfId="3" applyNumberFormat="1" applyFont="1" applyFill="1" applyBorder="1"/>
    <xf numFmtId="14" fontId="17" fillId="5" borderId="6" xfId="4" applyNumberFormat="1" applyFont="1" applyFill="1" applyBorder="1"/>
    <xf numFmtId="14" fontId="17" fillId="5" borderId="0" xfId="4" applyNumberFormat="1" applyFont="1" applyFill="1" applyBorder="1"/>
    <xf numFmtId="166" fontId="20" fillId="5" borderId="0" xfId="3" applyNumberFormat="1" applyFont="1" applyFill="1" applyBorder="1" applyAlignment="1">
      <alignment horizontal="center" vertical="center"/>
    </xf>
    <xf numFmtId="165" fontId="17" fillId="5" borderId="0" xfId="3" applyNumberFormat="1" applyFont="1" applyFill="1" applyBorder="1"/>
    <xf numFmtId="166" fontId="17" fillId="5" borderId="7" xfId="3" applyNumberFormat="1" applyFont="1" applyFill="1" applyBorder="1"/>
    <xf numFmtId="166" fontId="17" fillId="5" borderId="0" xfId="3" applyNumberFormat="1" applyFont="1" applyFill="1" applyBorder="1"/>
    <xf numFmtId="167" fontId="20" fillId="5" borderId="0" xfId="3" applyNumberFormat="1" applyFont="1" applyFill="1" applyBorder="1"/>
    <xf numFmtId="167" fontId="17" fillId="5" borderId="0" xfId="3" applyNumberFormat="1" applyFont="1" applyFill="1" applyBorder="1"/>
    <xf numFmtId="14" fontId="17" fillId="5" borderId="8" xfId="4" applyNumberFormat="1" applyFont="1" applyFill="1" applyBorder="1"/>
    <xf numFmtId="166" fontId="17" fillId="5" borderId="9" xfId="3" applyNumberFormat="1" applyFont="1" applyFill="1" applyBorder="1"/>
    <xf numFmtId="167" fontId="17" fillId="5" borderId="9" xfId="3" applyNumberFormat="1" applyFont="1" applyFill="1" applyBorder="1"/>
    <xf numFmtId="166" fontId="17" fillId="5" borderId="10" xfId="3" applyNumberFormat="1" applyFont="1" applyFill="1" applyBorder="1"/>
    <xf numFmtId="0" fontId="18" fillId="7" borderId="0" xfId="4" applyFont="1" applyFill="1"/>
    <xf numFmtId="165" fontId="16" fillId="0" borderId="0" xfId="3" applyNumberFormat="1" applyFont="1"/>
    <xf numFmtId="165" fontId="16" fillId="0" borderId="11" xfId="3" applyNumberFormat="1" applyFont="1" applyBorder="1"/>
    <xf numFmtId="168" fontId="18" fillId="0" borderId="12" xfId="4" applyNumberFormat="1" applyFont="1" applyBorder="1"/>
    <xf numFmtId="168" fontId="18" fillId="0" borderId="13" xfId="4" applyNumberFormat="1" applyFont="1" applyBorder="1"/>
    <xf numFmtId="165" fontId="17" fillId="5" borderId="13" xfId="3" applyNumberFormat="1" applyFont="1" applyFill="1" applyBorder="1"/>
    <xf numFmtId="165" fontId="17" fillId="5" borderId="14" xfId="3" applyNumberFormat="1" applyFont="1" applyFill="1" applyBorder="1"/>
    <xf numFmtId="166" fontId="17" fillId="0" borderId="2" xfId="1" applyNumberFormat="1" applyFont="1" applyBorder="1"/>
    <xf numFmtId="166" fontId="17" fillId="0" borderId="0" xfId="1" applyNumberFormat="1" applyFont="1"/>
    <xf numFmtId="166" fontId="17" fillId="0" borderId="3" xfId="1" applyNumberFormat="1" applyFont="1" applyBorder="1"/>
    <xf numFmtId="166" fontId="17" fillId="0" borderId="5" xfId="1" applyNumberFormat="1" applyFont="1" applyBorder="1"/>
    <xf numFmtId="166" fontId="17" fillId="0" borderId="6" xfId="1" applyNumberFormat="1" applyFont="1" applyBorder="1"/>
    <xf numFmtId="166" fontId="17" fillId="0" borderId="7" xfId="1" applyNumberFormat="1" applyFont="1" applyBorder="1"/>
    <xf numFmtId="166" fontId="17" fillId="0" borderId="0" xfId="1" applyNumberFormat="1" applyFont="1" applyAlignment="1">
      <alignment horizontal="center"/>
    </xf>
    <xf numFmtId="166" fontId="17" fillId="0" borderId="8" xfId="1" applyNumberFormat="1" applyFont="1" applyBorder="1"/>
    <xf numFmtId="166" fontId="17" fillId="0" borderId="10" xfId="1" applyNumberFormat="1" applyFont="1" applyBorder="1"/>
    <xf numFmtId="3" fontId="5" fillId="0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vertical="top" wrapText="1"/>
    </xf>
    <xf numFmtId="14" fontId="2" fillId="0" borderId="2" xfId="0" applyNumberFormat="1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vertical="top"/>
    </xf>
    <xf numFmtId="0" fontId="2" fillId="0" borderId="2" xfId="0" applyNumberFormat="1" applyFont="1" applyFill="1" applyBorder="1" applyAlignment="1">
      <alignment vertical="top" wrapText="1"/>
    </xf>
    <xf numFmtId="0" fontId="13" fillId="0" borderId="2" xfId="0" applyNumberFormat="1" applyFont="1" applyFill="1" applyBorder="1" applyAlignment="1">
      <alignment vertical="top" wrapText="1"/>
    </xf>
    <xf numFmtId="0" fontId="0" fillId="0" borderId="0" xfId="0" applyFill="1" applyBorder="1"/>
    <xf numFmtId="14" fontId="2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top"/>
    </xf>
    <xf numFmtId="4" fontId="2" fillId="0" borderId="2" xfId="0" applyNumberFormat="1" applyFont="1" applyFill="1" applyBorder="1" applyAlignment="1">
      <alignment horizontal="left" vertical="top" wrapText="1"/>
    </xf>
    <xf numFmtId="0" fontId="2" fillId="0" borderId="2" xfId="0" quotePrefix="1" applyNumberFormat="1" applyFont="1" applyFill="1" applyBorder="1" applyAlignment="1">
      <alignment horizontal="left" vertical="top" wrapText="1"/>
    </xf>
    <xf numFmtId="0" fontId="2" fillId="0" borderId="2" xfId="0" quotePrefix="1" applyNumberFormat="1" applyFont="1" applyFill="1" applyBorder="1" applyAlignment="1">
      <alignment horizontal="left" vertical="top"/>
    </xf>
    <xf numFmtId="4" fontId="2" fillId="0" borderId="2" xfId="0" applyNumberFormat="1" applyFont="1" applyFill="1" applyBorder="1" applyAlignment="1">
      <alignment horizontal="center" vertical="top"/>
    </xf>
    <xf numFmtId="0" fontId="19" fillId="0" borderId="0" xfId="0" applyFont="1" applyFill="1"/>
    <xf numFmtId="0" fontId="13" fillId="0" borderId="1" xfId="0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0" fontId="3" fillId="0" borderId="1" xfId="0" quotePrefix="1" applyNumberFormat="1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vertical="top" wrapText="1"/>
    </xf>
    <xf numFmtId="4" fontId="3" fillId="0" borderId="1" xfId="0" quotePrefix="1" applyNumberFormat="1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vertical="top"/>
    </xf>
    <xf numFmtId="3" fontId="3" fillId="0" borderId="2" xfId="0" applyNumberFormat="1" applyFont="1" applyFill="1" applyBorder="1" applyAlignment="1">
      <alignment vertical="top"/>
    </xf>
    <xf numFmtId="4" fontId="3" fillId="0" borderId="2" xfId="0" quotePrefix="1" applyNumberFormat="1" applyFont="1" applyFill="1" applyBorder="1" applyAlignment="1">
      <alignment horizontal="left" vertical="top"/>
    </xf>
    <xf numFmtId="0" fontId="2" fillId="0" borderId="0" xfId="0" quotePrefix="1" applyNumberFormat="1" applyFont="1" applyFill="1" applyAlignment="1">
      <alignment horizontal="left" vertical="top"/>
    </xf>
    <xf numFmtId="14" fontId="3" fillId="0" borderId="2" xfId="0" quotePrefix="1" applyNumberFormat="1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vertical="top"/>
    </xf>
    <xf numFmtId="14" fontId="2" fillId="0" borderId="2" xfId="0" applyNumberFormat="1" applyFont="1" applyFill="1" applyBorder="1" applyAlignment="1">
      <alignment horizontal="right" vertical="top"/>
    </xf>
    <xf numFmtId="3" fontId="0" fillId="0" borderId="0" xfId="0" applyNumberFormat="1" applyFill="1"/>
    <xf numFmtId="4" fontId="2" fillId="0" borderId="2" xfId="0" quotePrefix="1" applyNumberFormat="1" applyFont="1" applyFill="1" applyBorder="1" applyAlignment="1">
      <alignment horizontal="left" vertical="top"/>
    </xf>
    <xf numFmtId="14" fontId="5" fillId="0" borderId="2" xfId="0" applyNumberFormat="1" applyFont="1" applyFill="1" applyBorder="1" applyAlignment="1">
      <alignment horizontal="right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0" fontId="11" fillId="0" borderId="0" xfId="0" applyFont="1" applyFill="1"/>
    <xf numFmtId="4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/>
    </xf>
    <xf numFmtId="3" fontId="7" fillId="0" borderId="0" xfId="0" applyNumberFormat="1" applyFont="1" applyFill="1"/>
    <xf numFmtId="3" fontId="19" fillId="0" borderId="0" xfId="0" applyNumberFormat="1" applyFont="1" applyFill="1"/>
    <xf numFmtId="166" fontId="25" fillId="0" borderId="2" xfId="1" applyNumberFormat="1" applyFont="1" applyBorder="1"/>
    <xf numFmtId="0" fontId="5" fillId="0" borderId="1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/>
    </xf>
    <xf numFmtId="0" fontId="26" fillId="0" borderId="2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7" fillId="0" borderId="2" xfId="0" applyNumberFormat="1" applyFont="1" applyFill="1" applyBorder="1" applyAlignment="1">
      <alignment vertical="top" wrapText="1"/>
    </xf>
    <xf numFmtId="49" fontId="1" fillId="8" borderId="1" xfId="0" applyNumberFormat="1" applyFont="1" applyFill="1" applyBorder="1" applyAlignment="1">
      <alignment horizontal="right" vertical="center"/>
    </xf>
    <xf numFmtId="0" fontId="1" fillId="8" borderId="1" xfId="0" applyNumberFormat="1" applyFon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 wrapText="1"/>
    </xf>
    <xf numFmtId="0" fontId="24" fillId="8" borderId="1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3" fontId="24" fillId="8" borderId="1" xfId="0" applyNumberFormat="1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center" vertical="center" wrapText="1"/>
    </xf>
    <xf numFmtId="4" fontId="24" fillId="8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166" fontId="17" fillId="0" borderId="0" xfId="0" applyNumberFormat="1" applyFont="1"/>
    <xf numFmtId="4" fontId="5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0" fillId="0" borderId="16" xfId="0" applyFill="1" applyBorder="1"/>
    <xf numFmtId="0" fontId="0" fillId="0" borderId="17" xfId="0" applyFill="1" applyBorder="1"/>
    <xf numFmtId="0" fontId="19" fillId="0" borderId="17" xfId="0" applyFont="1" applyFill="1" applyBorder="1"/>
    <xf numFmtId="3" fontId="21" fillId="0" borderId="17" xfId="0" applyNumberFormat="1" applyFont="1" applyFill="1" applyBorder="1"/>
    <xf numFmtId="3" fontId="22" fillId="0" borderId="17" xfId="0" applyNumberFormat="1" applyFont="1" applyFill="1" applyBorder="1"/>
    <xf numFmtId="0" fontId="19" fillId="0" borderId="18" xfId="0" applyFont="1" applyFill="1" applyBorder="1"/>
    <xf numFmtId="0" fontId="0" fillId="0" borderId="19" xfId="0" applyFill="1" applyBorder="1"/>
    <xf numFmtId="3" fontId="16" fillId="2" borderId="2" xfId="2" applyNumberFormat="1" applyFont="1" applyFill="1" applyBorder="1" applyAlignment="1">
      <alignment horizontal="center"/>
    </xf>
    <xf numFmtId="3" fontId="0" fillId="0" borderId="2" xfId="0" applyNumberFormat="1" applyBorder="1"/>
    <xf numFmtId="3" fontId="19" fillId="0" borderId="2" xfId="0" applyNumberFormat="1" applyFont="1" applyBorder="1"/>
    <xf numFmtId="3" fontId="17" fillId="4" borderId="2" xfId="1" applyNumberFormat="1" applyFont="1" applyFill="1" applyBorder="1"/>
    <xf numFmtId="3" fontId="17" fillId="5" borderId="4" xfId="3" applyNumberFormat="1" applyFont="1" applyFill="1" applyBorder="1"/>
    <xf numFmtId="3" fontId="17" fillId="5" borderId="0" xfId="3" applyNumberFormat="1" applyFont="1" applyFill="1" applyBorder="1"/>
    <xf numFmtId="3" fontId="20" fillId="5" borderId="0" xfId="3" applyNumberFormat="1" applyFont="1" applyFill="1" applyBorder="1"/>
    <xf numFmtId="3" fontId="17" fillId="5" borderId="9" xfId="3" applyNumberFormat="1" applyFont="1" applyFill="1" applyBorder="1"/>
    <xf numFmtId="3" fontId="16" fillId="0" borderId="0" xfId="3" applyNumberFormat="1" applyFont="1"/>
    <xf numFmtId="3" fontId="20" fillId="5" borderId="13" xfId="3" applyNumberFormat="1" applyFont="1" applyFill="1" applyBorder="1"/>
    <xf numFmtId="3" fontId="25" fillId="0" borderId="2" xfId="1" applyNumberFormat="1" applyFont="1" applyBorder="1"/>
    <xf numFmtId="3" fontId="17" fillId="0" borderId="0" xfId="1" applyNumberFormat="1" applyFont="1"/>
    <xf numFmtId="3" fontId="17" fillId="0" borderId="5" xfId="1" applyNumberFormat="1" applyFont="1" applyBorder="1"/>
    <xf numFmtId="3" fontId="17" fillId="0" borderId="7" xfId="1" applyNumberFormat="1" applyFont="1" applyBorder="1"/>
    <xf numFmtId="3" fontId="17" fillId="0" borderId="10" xfId="1" applyNumberFormat="1" applyFont="1" applyBorder="1"/>
    <xf numFmtId="3" fontId="17" fillId="0" borderId="0" xfId="0" applyNumberFormat="1" applyFont="1"/>
    <xf numFmtId="0" fontId="28" fillId="0" borderId="2" xfId="0" applyNumberFormat="1" applyFont="1" applyFill="1" applyBorder="1" applyAlignment="1">
      <alignment vertical="top" wrapText="1"/>
    </xf>
    <xf numFmtId="166" fontId="20" fillId="0" borderId="2" xfId="3" applyNumberFormat="1" applyFont="1" applyFill="1" applyBorder="1"/>
    <xf numFmtId="166" fontId="20" fillId="3" borderId="2" xfId="3" applyNumberFormat="1" applyFont="1" applyFill="1" applyBorder="1"/>
    <xf numFmtId="0" fontId="0" fillId="0" borderId="2" xfId="0" applyNumberFormat="1" applyFont="1" applyBorder="1"/>
    <xf numFmtId="0" fontId="23" fillId="0" borderId="20" xfId="0" applyNumberFormat="1" applyFont="1" applyFill="1" applyBorder="1" applyAlignment="1">
      <alignment horizontal="center" vertical="top" wrapText="1"/>
    </xf>
    <xf numFmtId="0" fontId="23" fillId="0" borderId="15" xfId="0" applyNumberFormat="1" applyFont="1" applyFill="1" applyBorder="1" applyAlignment="1">
      <alignment horizontal="center" vertical="top" wrapText="1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fir" refreshedDate="42784.601932175923" createdVersion="3" refreshedVersion="3" minRefreshableVersion="3" recordCount="338">
  <cacheSource type="worksheet">
    <worksheetSource ref="A1:L1048576" sheet="Data jan2017"/>
  </cacheSource>
  <cacheFields count="12">
    <cacheField name="Date" numFmtId="0">
      <sharedItems containsNonDate="0" containsDate="1" containsString="0" containsBlank="1" minDate="2017-01-01T00:00:00" maxDate="2017-02-01T00:00:00"/>
    </cacheField>
    <cacheField name="Détails" numFmtId="0">
      <sharedItems containsBlank="1"/>
    </cacheField>
    <cacheField name="Commentaires" numFmtId="0">
      <sharedItems containsBlank="1"/>
    </cacheField>
    <cacheField name="Type de dépenses" numFmtId="0">
      <sharedItems containsBlank="1" count="24">
        <s v="Telephone"/>
        <s v="Office materials"/>
        <s v="Transport"/>
        <s v="Bank fees"/>
        <s v="Travel Subsistence"/>
        <s v="Internet"/>
        <s v="Equipement"/>
        <s v="Personnel"/>
        <s v="Travel Expenses"/>
        <s v="Services"/>
        <s v="Trust building"/>
        <s v="Rent &amp; Utilities"/>
        <s v="Lawyer fees"/>
        <s v="Budget"/>
        <m/>
        <s v="Travel Substence" u="1"/>
        <s v=" " u="1"/>
        <s v="Rents &amp;Utilities" u="1"/>
        <s v="Travel Subsitence" u="1"/>
        <s v="Trustbuilding" u="1"/>
        <s v="Travel Substance" u="1"/>
        <s v="Rents &amp; Utilities" u="1"/>
        <s v="Trasport" u="1"/>
        <s v="Trusbuilding" u="1"/>
      </sharedItems>
    </cacheField>
    <cacheField name="Departement" numFmtId="0">
      <sharedItems containsBlank="1" count="7">
        <s v="Management"/>
        <s v="Office"/>
        <s v="CCU"/>
        <s v="Investigation"/>
        <s v="Legal"/>
        <s v="Investigations"/>
        <m/>
      </sharedItems>
    </cacheField>
    <cacheField name="Montant reçu" numFmtId="0">
      <sharedItems containsString="0" containsBlank="1" containsNumber="1" containsInteger="1" minValue="2623828" maxValue="2623828"/>
    </cacheField>
    <cacheField name="Montant dépensé" numFmtId="0">
      <sharedItems containsString="0" containsBlank="1" containsNumber="1" minValue="50" maxValue="3054970.46"/>
    </cacheField>
    <cacheField name="Balance" numFmtId="0">
      <sharedItems containsString="0" containsBlank="1" containsNumber="1" minValue="-907195.46" maxValue="1716632.54"/>
    </cacheField>
    <cacheField name="Nom" numFmtId="0">
      <sharedItems containsBlank="1" count="19">
        <s v="RENS"/>
        <s v="OFIR"/>
        <s v="ALAIN"/>
        <s v="MENSAH"/>
        <s v="BAKENOU"/>
        <s v="I26"/>
        <s v="I60"/>
        <s v="I48"/>
        <s v="C1"/>
        <m/>
        <s v="DARIUS"/>
        <s v="E8"/>
        <s v="KPETEMEY"/>
        <s v="NICOLE"/>
        <s v="DAVID"/>
        <s v="GG" u="1"/>
        <s v="A19" u="1"/>
        <s v="DARUIS" u="1"/>
        <s v="S1" u="1"/>
      </sharedItems>
    </cacheField>
    <cacheField name="Donateur" numFmtId="0">
      <sharedItems containsBlank="1" count="3">
        <s v="Rufford"/>
        <m/>
        <s v="Max" u="1"/>
      </sharedItems>
    </cacheField>
    <cacheField name="N° Reçu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8">
  <r>
    <d v="2017-01-01T00:00:00"/>
    <s v="Phone credit  "/>
    <s v="For Bakenou and Alain"/>
    <x v="0"/>
    <x v="0"/>
    <m/>
    <n v="6000"/>
    <n v="-6000"/>
    <x v="0"/>
    <x v="0"/>
    <s v="RENS-r"/>
    <s v="OUI"/>
  </r>
  <r>
    <d v="2017-01-01T00:00:00"/>
    <s v="20XImpression  "/>
    <s v="Dossier Ouverture de compte Bakenou"/>
    <x v="1"/>
    <x v="1"/>
    <m/>
    <n v="500"/>
    <n v="-6500"/>
    <x v="0"/>
    <x v="0"/>
    <s v="RENS-r"/>
    <s v="OUI"/>
  </r>
  <r>
    <d v="2017-01-01T00:00:00"/>
    <s v="Carburant for Bakenou and Alain "/>
    <s v="To open bank account and follow-up"/>
    <x v="2"/>
    <x v="0"/>
    <m/>
    <n v="10000"/>
    <n v="-16500"/>
    <x v="0"/>
    <x v="0"/>
    <s v="RENS-r"/>
    <s v="OUI"/>
  </r>
  <r>
    <d v="2017-01-01T00:00:00"/>
    <s v="'Production de cartes de visite Bakenou"/>
    <m/>
    <x v="1"/>
    <x v="1"/>
    <m/>
    <n v="2000"/>
    <n v="-18500"/>
    <x v="0"/>
    <x v="0"/>
    <s v="RENS-r"/>
    <s v="OUI"/>
  </r>
  <r>
    <d v="2017-01-01T00:00:00"/>
    <s v="3 x Photos d'identité"/>
    <s v="Dossier Ouverture de compte Bakenou"/>
    <x v="1"/>
    <x v="0"/>
    <m/>
    <n v="3000"/>
    <n v="-21500"/>
    <x v="0"/>
    <x v="0"/>
    <s v="RENS-r"/>
    <s v="OUI"/>
  </r>
  <r>
    <d v="2017-01-01T00:00:00"/>
    <s v="Ouverture de compte"/>
    <m/>
    <x v="3"/>
    <x v="1"/>
    <m/>
    <n v="25000"/>
    <n v="-46500"/>
    <x v="0"/>
    <x v="0"/>
    <s v="RENS-48"/>
    <s v="OUI"/>
  </r>
  <r>
    <d v="2017-01-07T00:00:00"/>
    <s v="5x Boisson"/>
    <s v="4 Coca Cola et 1 vitale (eau) a Mint hotel"/>
    <x v="4"/>
    <x v="2"/>
    <m/>
    <n v="5000"/>
    <n v="-51500"/>
    <x v="1"/>
    <x v="0"/>
    <s v="OFIR-3"/>
    <s v="OUI"/>
  </r>
  <r>
    <d v="2017-01-07T00:00:00"/>
    <s v="Repas et Boisson"/>
    <m/>
    <x v="4"/>
    <x v="2"/>
    <m/>
    <n v="6000"/>
    <n v="-57500"/>
    <x v="1"/>
    <x v="0"/>
    <s v="OFIR-4"/>
    <s v="OUI"/>
  </r>
  <r>
    <d v="2017-01-07T00:00:00"/>
    <s v="1 x Boisson"/>
    <m/>
    <x v="4"/>
    <x v="0"/>
    <m/>
    <n v="1000"/>
    <n v="-58500"/>
    <x v="0"/>
    <x v="0"/>
    <s v="RENS-2"/>
    <s v="OUI"/>
  </r>
  <r>
    <d v="2017-01-07T00:00:00"/>
    <s v="Crédit de communication"/>
    <m/>
    <x v="0"/>
    <x v="0"/>
    <m/>
    <n v="2000"/>
    <n v="-60500"/>
    <x v="0"/>
    <x v="0"/>
    <s v="Transfert"/>
    <s v="NON"/>
  </r>
  <r>
    <d v="2017-01-08T00:00:00"/>
    <s v="1 x Repas"/>
    <m/>
    <x v="4"/>
    <x v="2"/>
    <m/>
    <n v="3500"/>
    <n v="-64000"/>
    <x v="1"/>
    <x v="0"/>
    <s v="OFIR-5"/>
    <s v="OUI"/>
  </r>
  <r>
    <d v="2017-01-08T00:00:00"/>
    <s v="1 x Repas"/>
    <m/>
    <x v="4"/>
    <x v="2"/>
    <m/>
    <n v="1000"/>
    <n v="-65000"/>
    <x v="1"/>
    <x v="0"/>
    <s v="OFIR-6"/>
    <s v="OUI"/>
  </r>
  <r>
    <d v="2017-01-08T00:00:00"/>
    <s v="4 x Repas"/>
    <m/>
    <x v="4"/>
    <x v="2"/>
    <m/>
    <n v="6550"/>
    <n v="-71550"/>
    <x v="1"/>
    <x v="0"/>
    <s v="OFIR-7"/>
    <s v="OUI"/>
  </r>
  <r>
    <d v="2017-01-08T00:00:00"/>
    <s v="6 x Logement (Lomé_Mint Hotel )_Acompte"/>
    <s v="Hebergement de Rens 6 nuites"/>
    <x v="4"/>
    <x v="0"/>
    <m/>
    <n v="120000"/>
    <n v="-191550"/>
    <x v="0"/>
    <x v="0"/>
    <s v="RENS-1"/>
    <s v="OUI"/>
  </r>
  <r>
    <d v="2017-01-08T00:00:00"/>
    <s v="3x Boisson"/>
    <m/>
    <x v="4"/>
    <x v="0"/>
    <m/>
    <n v="2000"/>
    <n v="-193550"/>
    <x v="0"/>
    <x v="0"/>
    <s v="RENS-3"/>
    <s v="OUI"/>
  </r>
  <r>
    <d v="2017-01-08T00:00:00"/>
    <s v="Credit Card charges for 707678,29 fcfa"/>
    <m/>
    <x v="0"/>
    <x v="1"/>
    <m/>
    <n v="28305.46"/>
    <n v="-221855.46"/>
    <x v="0"/>
    <x v="0"/>
    <s v="RENS-r"/>
    <s v="NON"/>
  </r>
  <r>
    <d v="2017-01-08T00:00:00"/>
    <s v="1 x Repas"/>
    <m/>
    <x v="4"/>
    <x v="0"/>
    <m/>
    <n v="3500"/>
    <n v="-225355.46"/>
    <x v="0"/>
    <x v="0"/>
    <s v="RENS-4"/>
    <s v="OUI"/>
  </r>
  <r>
    <d v="2017-01-08T00:00:00"/>
    <s v="1 x Repas"/>
    <m/>
    <x v="4"/>
    <x v="0"/>
    <m/>
    <n v="2500"/>
    <n v="-227855.46"/>
    <x v="0"/>
    <x v="0"/>
    <s v="RENS-5"/>
    <s v="OUI"/>
  </r>
  <r>
    <d v="2017-01-08T00:00:00"/>
    <s v="11,55L Essence "/>
    <s v="Voiture Bakenou"/>
    <x v="2"/>
    <x v="0"/>
    <m/>
    <n v="5000"/>
    <n v="-232855.46"/>
    <x v="0"/>
    <x v="0"/>
    <s v="RENS-7"/>
    <s v="OUI"/>
  </r>
  <r>
    <d v="2017-01-08T00:00:00"/>
    <s v="2hr x Internet Cyber "/>
    <s v="Pour Mensah"/>
    <x v="5"/>
    <x v="1"/>
    <m/>
    <n v="1000"/>
    <n v="-233855.46"/>
    <x v="0"/>
    <x v="0"/>
    <s v="RENS-6"/>
    <s v="OUI"/>
  </r>
  <r>
    <d v="2017-01-09T00:00:00"/>
    <s v="4,62 x Essence "/>
    <m/>
    <x v="2"/>
    <x v="1"/>
    <m/>
    <n v="2000"/>
    <n v="-235855.46"/>
    <x v="2"/>
    <x v="0"/>
    <s v="ALAIN-1"/>
    <s v="OUI"/>
  </r>
  <r>
    <d v="2017-01-09T00:00:00"/>
    <s v="11,55L Essence Voiture Bakenou"/>
    <s v="Rendez-vous ministere de la securite"/>
    <x v="2"/>
    <x v="0"/>
    <m/>
    <n v="5000"/>
    <n v="-240855.46"/>
    <x v="3"/>
    <x v="0"/>
    <s v="MENSAH-1"/>
    <s v="OUI"/>
  </r>
  <r>
    <d v="2017-01-09T00:00:00"/>
    <s v="Ordinateur HP INTEL CORE I3 (MENSAH)"/>
    <s v="Pour travail"/>
    <x v="6"/>
    <x v="1"/>
    <m/>
    <n v="115000"/>
    <n v="-355855.45999999996"/>
    <x v="3"/>
    <x v="0"/>
    <s v="MENSAH-2"/>
    <s v="OUI"/>
  </r>
  <r>
    <d v="2017-01-09T00:00:00"/>
    <s v="Crédit de communication"/>
    <m/>
    <x v="0"/>
    <x v="2"/>
    <m/>
    <n v="2000"/>
    <n v="-357855.45999999996"/>
    <x v="1"/>
    <x v="0"/>
    <s v="Transfert"/>
    <s v="NON"/>
  </r>
  <r>
    <d v="2017-01-09T00:00:00"/>
    <s v="Transport local "/>
    <s v="Alleé-Retour Tribunal"/>
    <x v="2"/>
    <x v="2"/>
    <m/>
    <n v="500"/>
    <n v="-358355.45999999996"/>
    <x v="1"/>
    <x v="0"/>
    <s v="OFIR-r"/>
    <s v="OUI"/>
  </r>
  <r>
    <d v="2017-01-09T00:00:00"/>
    <s v="2 x Boisson"/>
    <m/>
    <x v="4"/>
    <x v="2"/>
    <m/>
    <n v="1500"/>
    <n v="-359855.45999999996"/>
    <x v="1"/>
    <x v="0"/>
    <s v="OFIR-8"/>
    <s v="OUI"/>
  </r>
  <r>
    <d v="2017-01-09T00:00:00"/>
    <s v="1 x Repas"/>
    <m/>
    <x v="4"/>
    <x v="2"/>
    <m/>
    <n v="2500"/>
    <n v="-362355.45999999996"/>
    <x v="1"/>
    <x v="0"/>
    <s v="OFIR-8"/>
    <s v="OUI"/>
  </r>
  <r>
    <d v="2017-01-09T00:00:00"/>
    <s v="8 x Carte recharge "/>
    <m/>
    <x v="0"/>
    <x v="0"/>
    <m/>
    <n v="16000"/>
    <n v="-378355.45999999996"/>
    <x v="0"/>
    <x v="0"/>
    <s v="RENS-8"/>
    <s v="OUI"/>
  </r>
  <r>
    <d v="2017-01-09T00:00:00"/>
    <s v="2 x Boisson"/>
    <m/>
    <x v="4"/>
    <x v="0"/>
    <m/>
    <n v="2000"/>
    <n v="-380355.45999999996"/>
    <x v="0"/>
    <x v="0"/>
    <s v="RENS-9"/>
    <s v="OUI"/>
  </r>
  <r>
    <d v="2017-01-09T00:00:00"/>
    <s v="3 x Repas"/>
    <m/>
    <x v="4"/>
    <x v="0"/>
    <m/>
    <n v="6500"/>
    <n v="-386855.45999999996"/>
    <x v="0"/>
    <x v="0"/>
    <s v="RENS-9"/>
    <s v="OUI"/>
  </r>
  <r>
    <d v="2017-01-09T00:00:00"/>
    <s v="Crédit de communication "/>
    <s v="Pour BAKENOU"/>
    <x v="0"/>
    <x v="0"/>
    <m/>
    <n v="1000"/>
    <n v="-387855.45999999996"/>
    <x v="0"/>
    <x v="0"/>
    <s v="RENS-10"/>
    <s v="OUI"/>
  </r>
  <r>
    <d v="2017-01-10T00:00:00"/>
    <s v="11,55L Essence Voiture Bakenou"/>
    <s v="Rdv Ministere  de la Sécurité et  Ambassade USA au Togo"/>
    <x v="2"/>
    <x v="0"/>
    <m/>
    <n v="5000"/>
    <n v="-392855.45999999996"/>
    <x v="3"/>
    <x v="0"/>
    <s v="MENSAH-3"/>
    <s v="OUI"/>
  </r>
  <r>
    <d v="2017-01-10T00:00:00"/>
    <s v="TogoPresse sur 1/8"/>
    <s v="Pour Avis de recrutement "/>
    <x v="7"/>
    <x v="1"/>
    <m/>
    <n v="33750"/>
    <n v="-426605.45999999996"/>
    <x v="3"/>
    <x v="0"/>
    <s v="MENSAH-4"/>
    <s v="OUI"/>
  </r>
  <r>
    <d v="2017-01-10T00:00:00"/>
    <s v="6 x Avis de recrutement Radio Kanal Fm"/>
    <s v="Pour Avis de recrutement "/>
    <x v="7"/>
    <x v="1"/>
    <m/>
    <n v="9000"/>
    <n v="-435605.45999999996"/>
    <x v="3"/>
    <x v="0"/>
    <s v="MENSAH-5"/>
    <s v="OUI"/>
  </r>
  <r>
    <d v="2017-01-10T00:00:00"/>
    <s v="5 x Communiqué Radio Lomé"/>
    <s v="Pour Avis de recrutement "/>
    <x v="7"/>
    <x v="1"/>
    <m/>
    <n v="10000"/>
    <n v="-445605.45999999996"/>
    <x v="3"/>
    <x v="0"/>
    <s v="MENSAH-6"/>
    <s v="OUI"/>
  </r>
  <r>
    <d v="2017-01-10T00:00:00"/>
    <s v="Transport local "/>
    <s v="Alleé-Retour Ministère Justice"/>
    <x v="2"/>
    <x v="2"/>
    <m/>
    <n v="700"/>
    <n v="-446305.45999999996"/>
    <x v="1"/>
    <x v="0"/>
    <s v="OFIR-r"/>
    <s v="OUI"/>
  </r>
  <r>
    <d v="2017-01-10T00:00:00"/>
    <s v="Transport local "/>
    <s v="Alleé-Retour UE"/>
    <x v="2"/>
    <x v="2"/>
    <m/>
    <n v="600"/>
    <n v="-446905.45999999996"/>
    <x v="1"/>
    <x v="0"/>
    <s v="OFIR-r"/>
    <s v="OUI"/>
  </r>
  <r>
    <d v="2017-01-10T00:00:00"/>
    <s v="Transport local "/>
    <s v="Alleé-Retour Ambassade USA"/>
    <x v="2"/>
    <x v="2"/>
    <m/>
    <n v="800"/>
    <n v="-447705.45999999996"/>
    <x v="1"/>
    <x v="0"/>
    <s v="OFIR-r"/>
    <s v="OUI"/>
  </r>
  <r>
    <d v="2017-01-10T00:00:00"/>
    <s v="Transport local "/>
    <s v="Allee-Retour Aeroport"/>
    <x v="2"/>
    <x v="2"/>
    <m/>
    <n v="1000"/>
    <n v="-448705.45999999996"/>
    <x v="1"/>
    <x v="0"/>
    <s v="OFIR-r"/>
    <s v="OUI"/>
  </r>
  <r>
    <d v="2017-01-10T00:00:00"/>
    <s v="2 x Boisson"/>
    <m/>
    <x v="4"/>
    <x v="2"/>
    <m/>
    <n v="2000"/>
    <n v="-450705.45999999996"/>
    <x v="1"/>
    <x v="0"/>
    <s v="OFIR-8"/>
    <s v="OUI"/>
  </r>
  <r>
    <d v="2017-01-10T00:00:00"/>
    <s v="2 x Repas"/>
    <m/>
    <x v="4"/>
    <x v="2"/>
    <m/>
    <n v="4500"/>
    <n v="-455205.45999999996"/>
    <x v="1"/>
    <x v="0"/>
    <s v="OFIR-8"/>
    <s v="OUI"/>
  </r>
  <r>
    <d v="2017-01-10T00:00:00"/>
    <s v="10 x Boisson "/>
    <s v="Pour interview des candidats"/>
    <x v="4"/>
    <x v="0"/>
    <m/>
    <n v="3000"/>
    <n v="-458205.45999999996"/>
    <x v="0"/>
    <x v="0"/>
    <s v="RENS-11"/>
    <s v="OUI"/>
  </r>
  <r>
    <d v="2017-01-10T00:00:00"/>
    <s v="1 x Repas"/>
    <m/>
    <x v="4"/>
    <x v="0"/>
    <m/>
    <n v="2500"/>
    <n v="-460705.45999999996"/>
    <x v="0"/>
    <x v="0"/>
    <s v="RENS-9"/>
    <s v="OUI"/>
  </r>
  <r>
    <d v="2017-01-10T00:00:00"/>
    <s v="1 x Repas"/>
    <m/>
    <x v="4"/>
    <x v="0"/>
    <m/>
    <n v="2500"/>
    <n v="-463205.45999999996"/>
    <x v="0"/>
    <x v="0"/>
    <s v="RENS-12"/>
    <s v="OUI"/>
  </r>
  <r>
    <d v="2017-01-10T00:00:00"/>
    <s v="4 x Boisson"/>
    <m/>
    <x v="4"/>
    <x v="0"/>
    <m/>
    <n v="4000"/>
    <n v="-467205.45999999996"/>
    <x v="0"/>
    <x v="0"/>
    <s v="RENS-9"/>
    <s v="OUI"/>
  </r>
  <r>
    <d v="2017-01-10T00:00:00"/>
    <s v="11,55L Essence Moto Mensah"/>
    <m/>
    <x v="2"/>
    <x v="0"/>
    <m/>
    <n v="5000"/>
    <n v="-472205.45999999996"/>
    <x v="0"/>
    <x v="0"/>
    <s v="RENS-13"/>
    <s v="OUI"/>
  </r>
  <r>
    <d v="2017-01-10T00:00:00"/>
    <s v="Transport local "/>
    <s v="Retour Ministère Justice"/>
    <x v="2"/>
    <x v="0"/>
    <m/>
    <n v="500"/>
    <n v="-472705.45999999996"/>
    <x v="0"/>
    <x v="0"/>
    <s v="RENS-r"/>
    <s v="OUI"/>
  </r>
  <r>
    <d v="2017-01-11T00:00:00"/>
    <s v="Presse Liberté "/>
    <s v="Pour Avis de recrutement "/>
    <x v="7"/>
    <x v="1"/>
    <m/>
    <n v="33740"/>
    <n v="-506445.45999999996"/>
    <x v="3"/>
    <x v="0"/>
    <s v="MENSAH-7"/>
    <s v="OUI"/>
  </r>
  <r>
    <d v="2017-01-11T00:00:00"/>
    <s v="Transport local "/>
    <s v="Alleé-Retour OCTRIB"/>
    <x v="2"/>
    <x v="2"/>
    <m/>
    <n v="1400"/>
    <n v="-507845.45999999996"/>
    <x v="1"/>
    <x v="0"/>
    <s v="OFIR-r"/>
    <s v="OUI"/>
  </r>
  <r>
    <d v="2017-01-11T00:00:00"/>
    <s v="Transport local "/>
    <s v="Retour Cabinet d'Avocat"/>
    <x v="2"/>
    <x v="2"/>
    <m/>
    <n v="500"/>
    <n v="-508345.45999999996"/>
    <x v="1"/>
    <x v="0"/>
    <s v="OFIR-r"/>
    <s v="OUI"/>
  </r>
  <r>
    <d v="2017-01-11T00:00:00"/>
    <s v="1 x Boisson"/>
    <m/>
    <x v="4"/>
    <x v="2"/>
    <m/>
    <n v="1000"/>
    <n v="-509345.45999999996"/>
    <x v="1"/>
    <x v="0"/>
    <s v="OFIR-8"/>
    <s v="OUI"/>
  </r>
  <r>
    <d v="2017-01-11T00:00:00"/>
    <s v="1  x Impression"/>
    <m/>
    <x v="1"/>
    <x v="2"/>
    <m/>
    <n v="50"/>
    <n v="-509395.45999999996"/>
    <x v="1"/>
    <x v="0"/>
    <s v="OFIR-9"/>
    <s v="OUI"/>
  </r>
  <r>
    <d v="2017-01-11T00:00:00"/>
    <s v="38 x photocopie"/>
    <m/>
    <x v="1"/>
    <x v="2"/>
    <m/>
    <n v="950"/>
    <n v="-510345.45999999996"/>
    <x v="1"/>
    <x v="0"/>
    <s v="OFIR-9"/>
    <s v="OUI"/>
  </r>
  <r>
    <d v="2017-01-11T00:00:00"/>
    <s v="Photo d'identité"/>
    <m/>
    <x v="8"/>
    <x v="2"/>
    <m/>
    <n v="1000"/>
    <n v="-511345.45999999996"/>
    <x v="1"/>
    <x v="0"/>
    <s v="OFIR-10"/>
    <s v="OUI"/>
  </r>
  <r>
    <d v="2017-01-11T00:00:00"/>
    <s v="3 x Boisson"/>
    <m/>
    <x v="4"/>
    <x v="2"/>
    <m/>
    <n v="4500"/>
    <n v="-515845.45999999996"/>
    <x v="1"/>
    <x v="0"/>
    <s v="OFIR-11"/>
    <s v="OUI"/>
  </r>
  <r>
    <d v="2017-01-11T00:00:00"/>
    <s v="1 x Repas"/>
    <m/>
    <x v="4"/>
    <x v="2"/>
    <m/>
    <n v="2500"/>
    <n v="-518345.45999999996"/>
    <x v="1"/>
    <x v="0"/>
    <s v="OFIR-11"/>
    <s v="OUI"/>
  </r>
  <r>
    <d v="2017-01-11T00:00:00"/>
    <s v="Transport local "/>
    <s v="Retour Cabinet d'Avocat"/>
    <x v="2"/>
    <x v="0"/>
    <m/>
    <n v="500"/>
    <n v="-518845.45999999996"/>
    <x v="0"/>
    <x v="0"/>
    <s v="RENS-r"/>
    <s v="OUI"/>
  </r>
  <r>
    <d v="2017-01-11T00:00:00"/>
    <s v="2 x Boisson"/>
    <m/>
    <x v="4"/>
    <x v="0"/>
    <m/>
    <n v="900"/>
    <n v="-519745.45999999996"/>
    <x v="0"/>
    <x v="0"/>
    <s v="RENS-12"/>
    <s v="OUI"/>
  </r>
  <r>
    <d v="2017-01-11T00:00:00"/>
    <s v="2 x Repas"/>
    <m/>
    <x v="4"/>
    <x v="0"/>
    <m/>
    <n v="4000"/>
    <n v="-523745.45999999996"/>
    <x v="0"/>
    <x v="0"/>
    <s v="RENS-12"/>
    <s v="OUI"/>
  </r>
  <r>
    <d v="2017-01-11T00:00:00"/>
    <s v="Photo d'identité"/>
    <m/>
    <x v="7"/>
    <x v="0"/>
    <m/>
    <n v="1000"/>
    <n v="-524745.46"/>
    <x v="0"/>
    <x v="0"/>
    <s v="RENS-14"/>
    <s v="OUI"/>
  </r>
  <r>
    <d v="2017-01-11T00:00:00"/>
    <s v="3 x Boisson"/>
    <m/>
    <x v="4"/>
    <x v="0"/>
    <m/>
    <n v="3000"/>
    <n v="-527745.46"/>
    <x v="0"/>
    <x v="0"/>
    <s v="RENS-15"/>
    <s v="OUI"/>
  </r>
  <r>
    <d v="2017-01-11T00:00:00"/>
    <s v="1 x Repas"/>
    <m/>
    <x v="4"/>
    <x v="0"/>
    <m/>
    <n v="2500"/>
    <n v="-530245.46"/>
    <x v="0"/>
    <x v="0"/>
    <s v="RENS-15"/>
    <s v="OUI"/>
  </r>
  <r>
    <d v="2017-01-12T00:00:00"/>
    <s v="Location vidéo projecteur"/>
    <m/>
    <x v="9"/>
    <x v="0"/>
    <m/>
    <n v="10000"/>
    <n v="-540245.46"/>
    <x v="4"/>
    <x v="0"/>
    <s v="BAKENOU-1"/>
    <s v="OUI"/>
  </r>
  <r>
    <d v="2017-01-12T00:00:00"/>
    <s v="3hr x Internet Cyber "/>
    <m/>
    <x v="5"/>
    <x v="0"/>
    <m/>
    <n v="500"/>
    <n v="-540745.46"/>
    <x v="3"/>
    <x v="0"/>
    <s v="MENSAH-8"/>
    <s v="OUI"/>
  </r>
  <r>
    <d v="2017-01-12T00:00:00"/>
    <s v="Commande de cartes de visite (2 paquets de 100)"/>
    <m/>
    <x v="1"/>
    <x v="1"/>
    <m/>
    <n v="20000"/>
    <n v="-560745.46"/>
    <x v="3"/>
    <x v="0"/>
    <s v="MENSAH-9"/>
    <s v="OUI"/>
  </r>
  <r>
    <d v="2017-01-12T00:00:00"/>
    <s v="Transport local "/>
    <s v="Alleé-Retour Service Pasport"/>
    <x v="2"/>
    <x v="2"/>
    <m/>
    <n v="400"/>
    <n v="-561145.46"/>
    <x v="1"/>
    <x v="0"/>
    <s v="OFIR-r"/>
    <s v="OUI"/>
  </r>
  <r>
    <d v="2017-01-12T00:00:00"/>
    <s v="Transport local"/>
    <s v="Alleé-Retour Banque Mondiale"/>
    <x v="2"/>
    <x v="2"/>
    <m/>
    <n v="600"/>
    <n v="-561745.46"/>
    <x v="1"/>
    <x v="0"/>
    <s v="OFIR-r"/>
    <s v="OUI"/>
  </r>
  <r>
    <d v="2017-01-12T00:00:00"/>
    <s v="4 x Carte recharge Tgcel"/>
    <m/>
    <x v="0"/>
    <x v="0"/>
    <m/>
    <n v="8000"/>
    <n v="-569745.46"/>
    <x v="0"/>
    <x v="0"/>
    <s v="RENS-16"/>
    <s v="OUI"/>
  </r>
  <r>
    <d v="2017-01-12T00:00:00"/>
    <s v="3 x Boisson"/>
    <m/>
    <x v="4"/>
    <x v="0"/>
    <m/>
    <n v="1400"/>
    <n v="-571145.46"/>
    <x v="0"/>
    <x v="0"/>
    <s v="RENS-17"/>
    <s v="OUI"/>
  </r>
  <r>
    <d v="2017-01-12T00:00:00"/>
    <s v="2 x Repas"/>
    <m/>
    <x v="4"/>
    <x v="0"/>
    <m/>
    <n v="5000"/>
    <n v="-576145.46"/>
    <x v="0"/>
    <x v="0"/>
    <s v="RENS-17"/>
    <s v="OUI"/>
  </r>
  <r>
    <d v="2017-01-12T00:00:00"/>
    <s v="5 x Boisson"/>
    <m/>
    <x v="4"/>
    <x v="0"/>
    <m/>
    <n v="4000"/>
    <n v="-580145.46"/>
    <x v="0"/>
    <x v="0"/>
    <s v="RENS-18"/>
    <s v="OUI"/>
  </r>
  <r>
    <d v="2017-01-12T00:00:00"/>
    <s v="2 x Repas"/>
    <m/>
    <x v="4"/>
    <x v="0"/>
    <m/>
    <n v="4000"/>
    <n v="-584145.46"/>
    <x v="0"/>
    <x v="0"/>
    <s v="RENS-18"/>
    <s v="OUI"/>
  </r>
  <r>
    <d v="2017-01-13T00:00:00"/>
    <s v="Transport local "/>
    <s v="Adewui Allée-Retour to Investigate"/>
    <x v="2"/>
    <x v="3"/>
    <m/>
    <n v="1000"/>
    <n v="-585145.46"/>
    <x v="5"/>
    <x v="0"/>
    <s v="I26-r"/>
    <s v="OUI"/>
  </r>
  <r>
    <d v="2017-01-13T00:00:00"/>
    <s v="SIM card"/>
    <m/>
    <x v="0"/>
    <x v="3"/>
    <m/>
    <n v="2000"/>
    <n v="-587145.46"/>
    <x v="5"/>
    <x v="0"/>
    <s v="I26-r"/>
    <s v="OUI"/>
  </r>
  <r>
    <d v="2017-01-13T00:00:00"/>
    <s v="2 x Boisson"/>
    <m/>
    <x v="10"/>
    <x v="3"/>
    <m/>
    <n v="1000"/>
    <n v="-588145.46"/>
    <x v="5"/>
    <x v="0"/>
    <s v="I26-r"/>
    <s v="OUI"/>
  </r>
  <r>
    <d v="2017-01-13T00:00:00"/>
    <s v="2,31 x Essence "/>
    <m/>
    <x v="2"/>
    <x v="1"/>
    <m/>
    <n v="1000"/>
    <n v="-589145.46"/>
    <x v="2"/>
    <x v="0"/>
    <s v="ALAIN-2"/>
    <s v="OUI"/>
  </r>
  <r>
    <d v="2017-01-13T00:00:00"/>
    <s v="3 x Carte recharge Tgcel"/>
    <m/>
    <x v="0"/>
    <x v="0"/>
    <m/>
    <n v="6000"/>
    <n v="-595145.46"/>
    <x v="4"/>
    <x v="0"/>
    <s v="BAKENOU-2"/>
    <s v="OUI"/>
  </r>
  <r>
    <d v="2017-01-13T00:00:00"/>
    <s v="8,09 L Essence Moto Mensah"/>
    <m/>
    <x v="2"/>
    <x v="0"/>
    <m/>
    <n v="3500"/>
    <n v="-598645.46"/>
    <x v="3"/>
    <x v="0"/>
    <s v="MENSAH-10"/>
    <s v="OUI"/>
  </r>
  <r>
    <d v="2017-01-13T00:00:00"/>
    <s v="3 x Boisson"/>
    <m/>
    <x v="4"/>
    <x v="2"/>
    <m/>
    <n v="1500"/>
    <n v="-600145.46"/>
    <x v="1"/>
    <x v="0"/>
    <s v="OFIR-12"/>
    <s v="OUI"/>
  </r>
  <r>
    <d v="2017-01-13T00:00:00"/>
    <s v="2 x Repas"/>
    <m/>
    <x v="4"/>
    <x v="2"/>
    <m/>
    <n v="5100"/>
    <n v="-605245.46"/>
    <x v="1"/>
    <x v="0"/>
    <s v="OFIR-12"/>
    <s v="OUI"/>
  </r>
  <r>
    <d v="2017-01-13T00:00:00"/>
    <s v="Transport local "/>
    <s v="Allée-Retour Nyékmakpoé"/>
    <x v="2"/>
    <x v="3"/>
    <m/>
    <n v="1000"/>
    <n v="-606245.46"/>
    <x v="6"/>
    <x v="0"/>
    <s v="I60-r"/>
    <s v="OUI"/>
  </r>
  <r>
    <d v="2017-01-13T00:00:00"/>
    <s v="Transport local"/>
    <s v="Allée-Retour Avéta"/>
    <x v="2"/>
    <x v="3"/>
    <m/>
    <n v="1200"/>
    <n v="-607445.46"/>
    <x v="6"/>
    <x v="0"/>
    <s v="I60-r"/>
    <s v="OUI"/>
  </r>
  <r>
    <d v="2017-01-13T00:00:00"/>
    <s v="2 x Boisson"/>
    <m/>
    <x v="10"/>
    <x v="3"/>
    <m/>
    <n v="1000"/>
    <n v="-608445.46"/>
    <x v="6"/>
    <x v="0"/>
    <s v="I60-r"/>
    <s v="OUI"/>
  </r>
  <r>
    <d v="2017-01-13T00:00:00"/>
    <s v="3 x Boisson"/>
    <m/>
    <x v="4"/>
    <x v="0"/>
    <m/>
    <n v="3000"/>
    <n v="-611445.46"/>
    <x v="0"/>
    <x v="0"/>
    <s v="RENS-19"/>
    <s v="OUI"/>
  </r>
  <r>
    <d v="2017-01-13T00:00:00"/>
    <s v="2 x Repas"/>
    <m/>
    <x v="4"/>
    <x v="0"/>
    <m/>
    <n v="4000"/>
    <n v="-615445.46"/>
    <x v="0"/>
    <x v="0"/>
    <s v="RENS-19"/>
    <s v="OUI"/>
  </r>
  <r>
    <d v="2017-01-13T00:00:00"/>
    <s v="1 x Boisson"/>
    <m/>
    <x v="4"/>
    <x v="0"/>
    <m/>
    <n v="1000"/>
    <n v="-616445.46"/>
    <x v="0"/>
    <x v="0"/>
    <s v="RENS- 20"/>
    <s v="OUI"/>
  </r>
  <r>
    <d v="2017-01-13T00:00:00"/>
    <s v="Transport local "/>
    <s v="Retour Agence immobilière"/>
    <x v="2"/>
    <x v="0"/>
    <m/>
    <n v="150"/>
    <n v="-616595.46"/>
    <x v="0"/>
    <x v="0"/>
    <s v="RENS-r"/>
    <s v="OUI"/>
  </r>
  <r>
    <d v="2017-01-13T00:00:00"/>
    <s v="Transport local "/>
    <s v="Aller SCDA"/>
    <x v="2"/>
    <x v="0"/>
    <m/>
    <n v="150"/>
    <n v="-616745.46"/>
    <x v="0"/>
    <x v="0"/>
    <s v="RENS-r"/>
    <s v="OUI"/>
  </r>
  <r>
    <d v="2017-01-13T00:00:00"/>
    <s v="1 x paquet papier rame"/>
    <m/>
    <x v="1"/>
    <x v="1"/>
    <m/>
    <n v="1800"/>
    <n v="-618545.46"/>
    <x v="0"/>
    <x v="0"/>
    <s v="RENS-21"/>
    <s v="OUI"/>
  </r>
  <r>
    <d v="2017-01-13T00:00:00"/>
    <s v="4 x carnet de note"/>
    <m/>
    <x v="1"/>
    <x v="1"/>
    <m/>
    <n v="1200"/>
    <n v="-619745.46"/>
    <x v="0"/>
    <x v="0"/>
    <s v="RENS-22"/>
    <s v="OUI"/>
  </r>
  <r>
    <d v="2017-01-14T00:00:00"/>
    <s v="Transport local "/>
    <s v="Allée Ebe-Aflao Retour"/>
    <x v="2"/>
    <x v="3"/>
    <m/>
    <n v="1500"/>
    <n v="-621245.46"/>
    <x v="5"/>
    <x v="0"/>
    <s v="I26-r"/>
    <s v="OUI"/>
  </r>
  <r>
    <d v="2017-01-14T00:00:00"/>
    <s v="Crédit de communication for target"/>
    <s v="Fot target to investigate"/>
    <x v="10"/>
    <x v="3"/>
    <m/>
    <n v="450"/>
    <n v="-621695.46"/>
    <x v="5"/>
    <x v="0"/>
    <s v="Transfert"/>
    <s v="NON"/>
  </r>
  <r>
    <d v="2017-01-14T00:00:00"/>
    <s v="Crédit de communication"/>
    <m/>
    <x v="0"/>
    <x v="1"/>
    <m/>
    <n v="1000"/>
    <n v="-622695.46"/>
    <x v="2"/>
    <x v="0"/>
    <s v="Transfert-3"/>
    <s v="OUI"/>
  </r>
  <r>
    <d v="2017-01-14T00:00:00"/>
    <s v="11,55L Essence "/>
    <s v="Pour voiture de Bakenou"/>
    <x v="2"/>
    <x v="0"/>
    <m/>
    <n v="5000"/>
    <n v="-627695.46"/>
    <x v="4"/>
    <x v="0"/>
    <s v="BAKENOU-3"/>
    <s v="OUI"/>
  </r>
  <r>
    <d v="2017-01-14T00:00:00"/>
    <s v="Transport local "/>
    <s v="Allée-Retour Agoé-Zongo"/>
    <x v="2"/>
    <x v="3"/>
    <m/>
    <n v="1000"/>
    <n v="-628695.46"/>
    <x v="7"/>
    <x v="0"/>
    <s v="I48-r"/>
    <s v="OUI"/>
  </r>
  <r>
    <d v="2017-01-14T00:00:00"/>
    <s v="Tranport local "/>
    <s v="Allée-Akodessewa-Meche Amina-Aeroport-Retour"/>
    <x v="2"/>
    <x v="3"/>
    <m/>
    <n v="2000"/>
    <n v="-630695.46"/>
    <x v="7"/>
    <x v="0"/>
    <s v="I48-r"/>
    <s v="OUI"/>
  </r>
  <r>
    <d v="2017-01-14T00:00:00"/>
    <s v="2 x Boisson"/>
    <m/>
    <x v="10"/>
    <x v="3"/>
    <m/>
    <n v="1000"/>
    <n v="-631695.46"/>
    <x v="7"/>
    <x v="0"/>
    <s v="I48-r"/>
    <s v="OUI"/>
  </r>
  <r>
    <d v="2017-01-14T00:00:00"/>
    <s v="3 x Boisson"/>
    <m/>
    <x v="4"/>
    <x v="2"/>
    <m/>
    <n v="1500"/>
    <n v="-633195.46"/>
    <x v="1"/>
    <x v="0"/>
    <s v="OFIR-13"/>
    <s v="OUI"/>
  </r>
  <r>
    <d v="2017-01-14T00:00:00"/>
    <s v="2 x Repas"/>
    <m/>
    <x v="4"/>
    <x v="2"/>
    <m/>
    <n v="5500"/>
    <n v="-638695.46"/>
    <x v="1"/>
    <x v="0"/>
    <s v="OFIR-13"/>
    <s v="OUI"/>
  </r>
  <r>
    <d v="2017-01-14T00:00:00"/>
    <s v="Lomé-Kpalime"/>
    <m/>
    <x v="2"/>
    <x v="3"/>
    <m/>
    <n v="2000"/>
    <n v="-640695.46"/>
    <x v="6"/>
    <x v="0"/>
    <s v="I60-r"/>
    <s v="OUI"/>
  </r>
  <r>
    <d v="2017-01-14T00:00:00"/>
    <s v="Deplacement inter-urbain Kpalime"/>
    <s v="Deplacement inter urbain pour investigation"/>
    <x v="2"/>
    <x v="3"/>
    <m/>
    <n v="1500"/>
    <n v="-642195.46"/>
    <x v="6"/>
    <x v="0"/>
    <s v="I60-r"/>
    <s v="OUI"/>
  </r>
  <r>
    <d v="2017-01-14T00:00:00"/>
    <s v="Transport local "/>
    <s v="Allée-Retour maison en brousse Kpalime"/>
    <x v="2"/>
    <x v="3"/>
    <m/>
    <n v="1000"/>
    <n v="-643195.46"/>
    <x v="6"/>
    <x v="0"/>
    <s v="I60-r"/>
    <s v="OUI"/>
  </r>
  <r>
    <d v="2017-01-14T00:00:00"/>
    <s v="Kpalime-Lomé"/>
    <s v="Transport Kpalime-Lome"/>
    <x v="2"/>
    <x v="3"/>
    <m/>
    <n v="2000"/>
    <n v="-645195.46"/>
    <x v="6"/>
    <x v="0"/>
    <s v="I60-r"/>
    <s v="OUI"/>
  </r>
  <r>
    <d v="2017-01-14T00:00:00"/>
    <s v="Repas"/>
    <m/>
    <x v="4"/>
    <x v="3"/>
    <m/>
    <n v="3000"/>
    <n v="-648195.46"/>
    <x v="6"/>
    <x v="0"/>
    <s v="I60-r"/>
    <s v="OUI"/>
  </r>
  <r>
    <d v="2017-01-14T00:00:00"/>
    <s v="2 x Boisson"/>
    <m/>
    <x v="10"/>
    <x v="3"/>
    <m/>
    <n v="1000"/>
    <n v="-649195.46"/>
    <x v="6"/>
    <x v="0"/>
    <s v="I60-r"/>
    <s v="OUI"/>
  </r>
  <r>
    <d v="2017-01-14T00:00:00"/>
    <s v="2 x Boisson"/>
    <m/>
    <x v="4"/>
    <x v="0"/>
    <m/>
    <n v="2000"/>
    <n v="-651195.46"/>
    <x v="0"/>
    <x v="0"/>
    <s v="RENS-24"/>
    <s v="OUI"/>
  </r>
  <r>
    <d v="2017-01-14T00:00:00"/>
    <s v="2 x Repas"/>
    <m/>
    <x v="4"/>
    <x v="0"/>
    <m/>
    <n v="4000"/>
    <n v="-655195.46"/>
    <x v="0"/>
    <x v="0"/>
    <s v="RENS-24"/>
    <s v="OUI"/>
  </r>
  <r>
    <d v="2017-01-14T00:00:00"/>
    <s v="2 x  Boisson"/>
    <m/>
    <x v="4"/>
    <x v="0"/>
    <m/>
    <n v="2000"/>
    <n v="-657195.46"/>
    <x v="0"/>
    <x v="0"/>
    <s v="RENS-23"/>
    <s v="OUI"/>
  </r>
  <r>
    <d v="2017-01-14T00:00:00"/>
    <s v="1 x Repas"/>
    <m/>
    <x v="4"/>
    <x v="0"/>
    <m/>
    <n v="2000"/>
    <n v="-659195.46"/>
    <x v="0"/>
    <x v="0"/>
    <s v="RENS-23"/>
    <s v="OUI"/>
  </r>
  <r>
    <d v="2017-01-15T00:00:00"/>
    <s v="Transport local "/>
    <s v="Aller retour Boka pour investigation"/>
    <x v="2"/>
    <x v="3"/>
    <m/>
    <n v="1500"/>
    <n v="-660695.46"/>
    <x v="5"/>
    <x v="0"/>
    <s v="I26-r"/>
    <s v="OUI"/>
  </r>
  <r>
    <d v="2017-01-15T00:00:00"/>
    <s v="2 x Boisson"/>
    <m/>
    <x v="10"/>
    <x v="3"/>
    <m/>
    <n v="1000"/>
    <n v="-661695.46"/>
    <x v="5"/>
    <x v="0"/>
    <s v="I26-r"/>
    <s v="OUI"/>
  </r>
  <r>
    <d v="2017-01-15T00:00:00"/>
    <s v="2 x Boisson"/>
    <m/>
    <x v="4"/>
    <x v="0"/>
    <m/>
    <n v="2000"/>
    <n v="-663695.46"/>
    <x v="0"/>
    <x v="0"/>
    <s v="RENS-24"/>
    <s v="OUI"/>
  </r>
  <r>
    <d v="2017-01-15T00:00:00"/>
    <s v="2 x  Boisson"/>
    <m/>
    <x v="4"/>
    <x v="0"/>
    <m/>
    <n v="2000"/>
    <n v="-665695.46"/>
    <x v="0"/>
    <x v="0"/>
    <s v="RENS-23"/>
    <s v="OUI"/>
  </r>
  <r>
    <d v="2017-01-16T00:00:00"/>
    <s v="1 x Balance Crochet  "/>
    <m/>
    <x v="1"/>
    <x v="3"/>
    <m/>
    <n v="3000"/>
    <n v="-668695.46"/>
    <x v="5"/>
    <x v="0"/>
    <s v="I26-1"/>
    <s v="OUI"/>
  </r>
  <r>
    <d v="2017-01-16T00:00:00"/>
    <s v="1 x Cadre + scie"/>
    <m/>
    <x v="1"/>
    <x v="3"/>
    <m/>
    <n v="2000"/>
    <n v="-670695.46"/>
    <x v="5"/>
    <x v="0"/>
    <s v="I26-1"/>
    <s v="OUI"/>
  </r>
  <r>
    <d v="2017-01-16T00:00:00"/>
    <s v="Transport local "/>
    <s v="Allée-Retour port pour une investigation"/>
    <x v="2"/>
    <x v="3"/>
    <m/>
    <n v="1400"/>
    <n v="-672095.46"/>
    <x v="5"/>
    <x v="0"/>
    <s v="I26-r"/>
    <s v="OUI"/>
  </r>
  <r>
    <d v="2017-01-16T00:00:00"/>
    <s v="2 x Boisson"/>
    <m/>
    <x v="10"/>
    <x v="3"/>
    <m/>
    <n v="1100"/>
    <n v="-673195.46"/>
    <x v="5"/>
    <x v="0"/>
    <s v="I26-r"/>
    <s v="OUI"/>
  </r>
  <r>
    <d v="2017-01-16T00:00:00"/>
    <s v="2,31 x Essence "/>
    <m/>
    <x v="2"/>
    <x v="1"/>
    <m/>
    <n v="1000"/>
    <n v="-674195.46"/>
    <x v="2"/>
    <x v="0"/>
    <s v="ALAIN-4"/>
    <s v="OUI"/>
  </r>
  <r>
    <d v="2017-01-16T00:00:00"/>
    <s v="8 x Carte recharge "/>
    <m/>
    <x v="0"/>
    <x v="1"/>
    <m/>
    <n v="16000"/>
    <n v="-690195.46"/>
    <x v="2"/>
    <x v="0"/>
    <s v="ALAIN-5"/>
    <s v="OUI"/>
  </r>
  <r>
    <d v="2017-01-16T00:00:00"/>
    <s v="Location vidéo projecteur"/>
    <m/>
    <x v="9"/>
    <x v="0"/>
    <m/>
    <n v="10000"/>
    <n v="-700195.46"/>
    <x v="4"/>
    <x v="0"/>
    <s v="BAKENOU-4"/>
    <s v="OUI"/>
  </r>
  <r>
    <d v="2017-01-16T00:00:00"/>
    <s v="Lomé-Tchebébé"/>
    <m/>
    <x v="2"/>
    <x v="3"/>
    <m/>
    <n v="4400"/>
    <n v="-704595.46"/>
    <x v="7"/>
    <x v="0"/>
    <s v="I48-1"/>
    <s v="OUI"/>
  </r>
  <r>
    <d v="2017-01-16T00:00:00"/>
    <s v="Tchebébé-Mewédé"/>
    <m/>
    <x v="2"/>
    <x v="3"/>
    <m/>
    <n v="1500"/>
    <n v="-706095.46"/>
    <x v="7"/>
    <x v="0"/>
    <s v="I48-r"/>
    <s v="OUI"/>
  </r>
  <r>
    <d v="2017-01-16T00:00:00"/>
    <s v="Logement"/>
    <m/>
    <x v="4"/>
    <x v="3"/>
    <m/>
    <n v="3000"/>
    <n v="-709095.46"/>
    <x v="7"/>
    <x v="0"/>
    <s v="I48-2"/>
    <s v="OUI"/>
  </r>
  <r>
    <d v="2017-01-16T00:00:00"/>
    <s v="Transport local (Allée maison)"/>
    <s v="Transport de la station au domicile"/>
    <x v="2"/>
    <x v="3"/>
    <m/>
    <n v="500"/>
    <n v="-709595.46"/>
    <x v="7"/>
    <x v="0"/>
    <s v="I48-r"/>
    <s v="OUI"/>
  </r>
  <r>
    <d v="2017-01-16T00:00:00"/>
    <s v="Repas"/>
    <m/>
    <x v="2"/>
    <x v="3"/>
    <m/>
    <n v="3000"/>
    <n v="-712595.46"/>
    <x v="7"/>
    <x v="0"/>
    <s v="I48-r"/>
    <s v="OUI"/>
  </r>
  <r>
    <d v="2017-01-16T00:00:00"/>
    <s v="2 x Boisson"/>
    <m/>
    <x v="10"/>
    <x v="3"/>
    <m/>
    <n v="1200"/>
    <n v="-713795.46"/>
    <x v="7"/>
    <x v="0"/>
    <s v="I48-r"/>
    <s v="OUI"/>
  </r>
  <r>
    <d v="2017-01-16T00:00:00"/>
    <s v="1 L Huille à moteur Moto Mensah"/>
    <m/>
    <x v="2"/>
    <x v="4"/>
    <m/>
    <n v="2000"/>
    <n v="-715795.46"/>
    <x v="3"/>
    <x v="0"/>
    <s v="MENSAH-11"/>
    <s v="OUI"/>
  </r>
  <r>
    <d v="2017-01-16T00:00:00"/>
    <s v="Transport local "/>
    <s v="Allée-Retour Ambassade d'Allemagne"/>
    <x v="2"/>
    <x v="2"/>
    <m/>
    <n v="1400"/>
    <n v="-717195.46"/>
    <x v="1"/>
    <x v="0"/>
    <s v="OFIR-r"/>
    <s v="OUI"/>
  </r>
  <r>
    <d v="2017-01-16T00:00:00"/>
    <s v="15 x Impression"/>
    <m/>
    <x v="1"/>
    <x v="1"/>
    <m/>
    <n v="750"/>
    <n v="-717945.46"/>
    <x v="6"/>
    <x v="0"/>
    <s v="I60-1"/>
    <s v="OUI"/>
  </r>
  <r>
    <d v="2017-01-16T00:00:00"/>
    <s v="1 x Chemise"/>
    <m/>
    <x v="1"/>
    <x v="1"/>
    <m/>
    <n v="50"/>
    <n v="-717995.46"/>
    <x v="6"/>
    <x v="0"/>
    <s v="I60-1"/>
    <s v="OUI"/>
  </r>
  <r>
    <d v="2017-01-16T00:00:00"/>
    <s v="100 x Photocopie"/>
    <m/>
    <x v="1"/>
    <x v="1"/>
    <m/>
    <n v="1000"/>
    <n v="-718995.46"/>
    <x v="6"/>
    <x v="0"/>
    <s v="I60-1"/>
    <s v="OUI"/>
  </r>
  <r>
    <d v="2017-01-16T00:00:00"/>
    <s v="Transport local "/>
    <s v="Allée-Retour Agoé Zongo pour investigation"/>
    <x v="2"/>
    <x v="3"/>
    <m/>
    <n v="1200"/>
    <n v="-720195.46"/>
    <x v="6"/>
    <x v="0"/>
    <s v="I60-r"/>
    <s v="OUI"/>
  </r>
  <r>
    <d v="2017-01-16T00:00:00"/>
    <s v="2 x Boisson"/>
    <m/>
    <x v="10"/>
    <x v="3"/>
    <m/>
    <n v="1100"/>
    <n v="-721295.46"/>
    <x v="6"/>
    <x v="0"/>
    <s v="I60-r"/>
    <s v="OUI"/>
  </r>
  <r>
    <d v="2017-01-16T00:00:00"/>
    <s v="1x Boisson"/>
    <m/>
    <x v="4"/>
    <x v="0"/>
    <m/>
    <n v="1000"/>
    <n v="-722295.46"/>
    <x v="0"/>
    <x v="0"/>
    <s v="RENS-23"/>
    <s v="OUI"/>
  </r>
  <r>
    <d v="2017-01-16T00:00:00"/>
    <s v="1 x Repas"/>
    <m/>
    <x v="4"/>
    <x v="0"/>
    <m/>
    <n v="3000"/>
    <n v="-725295.46"/>
    <x v="0"/>
    <x v="0"/>
    <s v="RENS-25"/>
    <s v="OUI"/>
  </r>
  <r>
    <d v="2017-01-16T00:00:00"/>
    <s v="1 x Boisson"/>
    <m/>
    <x v="4"/>
    <x v="0"/>
    <m/>
    <n v="500"/>
    <n v="-725795.46"/>
    <x v="0"/>
    <x v="0"/>
    <s v="RENS-25"/>
    <s v="OUI"/>
  </r>
  <r>
    <d v="2017-01-16T00:00:00"/>
    <s v="1 x Repas"/>
    <m/>
    <x v="4"/>
    <x v="0"/>
    <m/>
    <n v="2000"/>
    <n v="-727795.46"/>
    <x v="0"/>
    <x v="0"/>
    <s v="RENS-26"/>
    <s v="OUI"/>
  </r>
  <r>
    <d v="2017-01-16T00:00:00"/>
    <s v="2 x Boisson"/>
    <m/>
    <x v="4"/>
    <x v="0"/>
    <m/>
    <n v="2000"/>
    <n v="-729795.46"/>
    <x v="0"/>
    <x v="0"/>
    <s v="RENS-26"/>
    <s v="OUI"/>
  </r>
  <r>
    <d v="2017-01-16T00:00:00"/>
    <s v="1 x Repas"/>
    <m/>
    <x v="4"/>
    <x v="0"/>
    <m/>
    <n v="2000"/>
    <n v="-731795.46"/>
    <x v="0"/>
    <x v="0"/>
    <s v="RENS-27"/>
    <s v="OUI"/>
  </r>
  <r>
    <d v="2017-01-16T00:00:00"/>
    <s v="4 x  Boisson"/>
    <m/>
    <x v="4"/>
    <x v="0"/>
    <m/>
    <n v="4000"/>
    <n v="-735795.46"/>
    <x v="0"/>
    <x v="0"/>
    <s v="RENS-27"/>
    <s v="OUI"/>
  </r>
  <r>
    <d v="2017-01-17T00:00:00"/>
    <s v="Transport local "/>
    <s v="Allée-Retour Aflao-Ebe pour investigation"/>
    <x v="2"/>
    <x v="3"/>
    <m/>
    <n v="1900"/>
    <n v="-737695.46"/>
    <x v="5"/>
    <x v="0"/>
    <s v="I26-r"/>
    <s v="OUI"/>
  </r>
  <r>
    <d v="2017-01-17T00:00:00"/>
    <s v="2 x Boisson"/>
    <m/>
    <x v="10"/>
    <x v="3"/>
    <m/>
    <n v="1100"/>
    <n v="-738795.46"/>
    <x v="5"/>
    <x v="0"/>
    <s v="I26-r"/>
    <s v="OUI"/>
  </r>
  <r>
    <d v="2017-01-17T00:00:00"/>
    <s v="2,31 x Essence "/>
    <m/>
    <x v="2"/>
    <x v="1"/>
    <m/>
    <n v="1000"/>
    <n v="-739795.46"/>
    <x v="2"/>
    <x v="0"/>
    <s v="ALAIN-6"/>
    <s v="OUI"/>
  </r>
  <r>
    <d v="2017-01-17T00:00:00"/>
    <s v="3hr x Internet Cyber "/>
    <m/>
    <x v="5"/>
    <x v="1"/>
    <m/>
    <n v="500"/>
    <n v="-740295.46"/>
    <x v="2"/>
    <x v="0"/>
    <s v="ALAIN-7"/>
    <s v="OUI"/>
  </r>
  <r>
    <d v="2017-01-17T00:00:00"/>
    <s v="5 x Impression"/>
    <m/>
    <x v="1"/>
    <x v="1"/>
    <m/>
    <n v="50"/>
    <n v="-740345.46"/>
    <x v="2"/>
    <x v="0"/>
    <s v="ALAIN-7"/>
    <s v="OUI"/>
  </r>
  <r>
    <d v="2017-01-17T00:00:00"/>
    <s v="Location vidéo projecteur"/>
    <m/>
    <x v="9"/>
    <x v="0"/>
    <m/>
    <n v="10000"/>
    <n v="-750345.46"/>
    <x v="4"/>
    <x v="0"/>
    <s v="BAKENOU-5"/>
    <s v="OUI"/>
  </r>
  <r>
    <d v="2017-01-17T00:00:00"/>
    <s v="Repas"/>
    <m/>
    <x v="2"/>
    <x v="3"/>
    <m/>
    <n v="3000"/>
    <n v="-753345.46"/>
    <x v="7"/>
    <x v="0"/>
    <s v="I48-r"/>
    <s v="OUI"/>
  </r>
  <r>
    <d v="2017-01-17T00:00:00"/>
    <s v="Transport local (Retour station)"/>
    <s v="Transport station - Maison"/>
    <x v="2"/>
    <x v="3"/>
    <m/>
    <n v="500"/>
    <n v="-753845.46"/>
    <x v="7"/>
    <x v="0"/>
    <s v="I48-r"/>
    <s v="OUI"/>
  </r>
  <r>
    <d v="2017-01-17T00:00:00"/>
    <s v="Mewédé-Hézoudé"/>
    <m/>
    <x v="2"/>
    <x v="3"/>
    <m/>
    <n v="1000"/>
    <n v="-754845.46"/>
    <x v="7"/>
    <x v="0"/>
    <s v="I48-r"/>
    <s v="OUI"/>
  </r>
  <r>
    <d v="2017-01-17T00:00:00"/>
    <s v="Hézoudé-Tchébébé"/>
    <m/>
    <x v="2"/>
    <x v="3"/>
    <m/>
    <n v="1500"/>
    <n v="-756345.46"/>
    <x v="7"/>
    <x v="0"/>
    <s v="I48-r"/>
    <s v="OUI"/>
  </r>
  <r>
    <d v="2017-01-17T00:00:00"/>
    <s v="Tchebébé-Lomé"/>
    <m/>
    <x v="2"/>
    <x v="3"/>
    <m/>
    <n v="4400"/>
    <n v="-760745.46"/>
    <x v="7"/>
    <x v="0"/>
    <s v="I48-r"/>
    <s v="OUI"/>
  </r>
  <r>
    <d v="2017-01-17T00:00:00"/>
    <s v="Commission Agent immobilier"/>
    <s v="pour location du bureau"/>
    <x v="11"/>
    <x v="1"/>
    <m/>
    <n v="500"/>
    <n v="-761245.46"/>
    <x v="3"/>
    <x v="0"/>
    <s v="MENSAH-r"/>
    <s v="NON"/>
  </r>
  <r>
    <d v="2017-01-17T00:00:00"/>
    <s v="1 x Chemise"/>
    <m/>
    <x v="1"/>
    <x v="1"/>
    <m/>
    <n v="100"/>
    <n v="-761345.46"/>
    <x v="3"/>
    <x v="0"/>
    <s v="MENSAH-r"/>
    <s v="NON"/>
  </r>
  <r>
    <d v="2017-01-17T00:00:00"/>
    <s v="2 x Impression"/>
    <m/>
    <x v="1"/>
    <x v="1"/>
    <m/>
    <n v="50"/>
    <n v="-761395.46"/>
    <x v="3"/>
    <x v="0"/>
    <s v="MENSAH-r"/>
    <s v="NON"/>
  </r>
  <r>
    <d v="2017-01-17T00:00:00"/>
    <s v="Crédit de communication pour E8"/>
    <m/>
    <x v="0"/>
    <x v="2"/>
    <m/>
    <n v="1000"/>
    <n v="-762395.46"/>
    <x v="1"/>
    <x v="0"/>
    <s v="Transfert"/>
    <s v="NON"/>
  </r>
  <r>
    <d v="2017-01-17T00:00:00"/>
    <s v="4 x Impression"/>
    <m/>
    <x v="1"/>
    <x v="1"/>
    <m/>
    <n v="200"/>
    <n v="-762595.46"/>
    <x v="6"/>
    <x v="0"/>
    <s v="I60-2"/>
    <s v="OUI"/>
  </r>
  <r>
    <d v="2017-01-17T00:00:00"/>
    <s v="160 x Photocopie"/>
    <m/>
    <x v="1"/>
    <x v="1"/>
    <m/>
    <n v="1600"/>
    <n v="-764195.46"/>
    <x v="6"/>
    <x v="0"/>
    <s v="I60-2"/>
    <s v="OUI"/>
  </r>
  <r>
    <d v="2017-01-17T00:00:00"/>
    <s v="Transport local "/>
    <s v="Allée-Retour Avepozo"/>
    <x v="2"/>
    <x v="3"/>
    <m/>
    <n v="1400"/>
    <n v="-765595.46"/>
    <x v="6"/>
    <x v="0"/>
    <s v="I60-r"/>
    <s v="OUI"/>
  </r>
  <r>
    <d v="2017-01-17T00:00:00"/>
    <s v="2 x Boisson"/>
    <m/>
    <x v="10"/>
    <x v="3"/>
    <m/>
    <n v="1100"/>
    <n v="-766695.46"/>
    <x v="6"/>
    <x v="0"/>
    <s v="I60-r"/>
    <s v="OUI"/>
  </r>
  <r>
    <d v="2017-01-17T00:00:00"/>
    <s v="Transport local "/>
    <s v="Allée-Retour Banque"/>
    <x v="2"/>
    <x v="0"/>
    <m/>
    <n v="300"/>
    <n v="-766995.46"/>
    <x v="0"/>
    <x v="0"/>
    <s v="RENS-r"/>
    <s v="OUI"/>
  </r>
  <r>
    <d v="2017-01-17T00:00:00"/>
    <s v="2 x Repas"/>
    <m/>
    <x v="4"/>
    <x v="0"/>
    <m/>
    <n v="4000"/>
    <n v="-770995.46"/>
    <x v="0"/>
    <x v="0"/>
    <s v="RENS-30"/>
    <s v="OUI"/>
  </r>
  <r>
    <d v="2017-01-17T00:00:00"/>
    <s v="2 x Boisson"/>
    <m/>
    <x v="4"/>
    <x v="0"/>
    <m/>
    <n v="2000"/>
    <n v="-772995.46"/>
    <x v="0"/>
    <x v="0"/>
    <s v="RENS-30"/>
    <s v="OUI"/>
  </r>
  <r>
    <d v="2017-01-17T00:00:00"/>
    <s v="4 x Boisson"/>
    <m/>
    <x v="4"/>
    <x v="0"/>
    <m/>
    <n v="4000"/>
    <n v="-776995.46"/>
    <x v="0"/>
    <x v="0"/>
    <s v="RENS-29"/>
    <s v="OUI"/>
  </r>
  <r>
    <d v="2017-01-17T00:00:00"/>
    <s v="47 x Impression"/>
    <m/>
    <x v="1"/>
    <x v="1"/>
    <m/>
    <n v="2350"/>
    <n v="-779345.46"/>
    <x v="0"/>
    <x v="0"/>
    <s v="RENS-28"/>
    <s v="OUI"/>
  </r>
  <r>
    <d v="2017-01-17T00:00:00"/>
    <s v="196 x Photocopies"/>
    <m/>
    <x v="1"/>
    <x v="1"/>
    <m/>
    <n v="4900"/>
    <n v="-784245.46"/>
    <x v="0"/>
    <x v="0"/>
    <s v="RENS-28"/>
    <s v="OUI"/>
  </r>
  <r>
    <d v="2017-01-18T00:00:00"/>
    <s v="Local transport "/>
    <s v="Aller retour Agoe zongo pour investigation"/>
    <x v="2"/>
    <x v="3"/>
    <m/>
    <n v="1400"/>
    <n v="-785645.46"/>
    <x v="7"/>
    <x v="0"/>
    <s v="I48-r"/>
    <s v="OUI"/>
  </r>
  <r>
    <d v="2017-01-18T00:00:00"/>
    <s v="Transport Local "/>
    <s v="Allée-Aflao-Assivito-Retour"/>
    <x v="2"/>
    <x v="3"/>
    <m/>
    <n v="1700"/>
    <n v="-787345.46"/>
    <x v="5"/>
    <x v="0"/>
    <s v="I26-r"/>
    <s v="OUI"/>
  </r>
  <r>
    <d v="2017-01-18T00:00:00"/>
    <s v="3hr x Internet Cyber "/>
    <m/>
    <x v="5"/>
    <x v="3"/>
    <m/>
    <n v="1000"/>
    <n v="-788345.46"/>
    <x v="8"/>
    <x v="0"/>
    <s v="C1-1"/>
    <s v="OUI"/>
  </r>
  <r>
    <d v="2017-01-18T00:00:00"/>
    <s v="Publication d'un avis de recrutement sur l'Internet"/>
    <s v="Pour Avis de recrutement "/>
    <x v="7"/>
    <x v="1"/>
    <m/>
    <n v="5000"/>
    <n v="-793345.46"/>
    <x v="3"/>
    <x v="0"/>
    <s v="MENSAH-12"/>
    <s v="OUI"/>
  </r>
  <r>
    <d v="2017-01-18T00:00:00"/>
    <s v="Transport local "/>
    <s v="Allée-Retour Nyékmakpoé"/>
    <x v="2"/>
    <x v="3"/>
    <m/>
    <n v="1200"/>
    <n v="-794545.46"/>
    <x v="6"/>
    <x v="0"/>
    <s v="I60-r"/>
    <s v="OUI"/>
  </r>
  <r>
    <d v="2017-01-18T00:00:00"/>
    <s v="1 x Wet tissue to give target"/>
    <m/>
    <x v="10"/>
    <x v="3"/>
    <m/>
    <n v="100"/>
    <n v="-794645.46"/>
    <x v="6"/>
    <x v="0"/>
    <s v="I60-r"/>
    <s v="OUI"/>
  </r>
  <r>
    <d v="2017-01-18T00:00:00"/>
    <s v="1x Repas"/>
    <m/>
    <x v="4"/>
    <x v="0"/>
    <m/>
    <n v="2000"/>
    <n v="-796645.46"/>
    <x v="0"/>
    <x v="0"/>
    <s v="RENS-32"/>
    <s v="OUI"/>
  </r>
  <r>
    <d v="2017-01-18T00:00:00"/>
    <s v="2 x Boisson"/>
    <m/>
    <x v="4"/>
    <x v="0"/>
    <m/>
    <n v="2000"/>
    <n v="-798645.46"/>
    <x v="0"/>
    <x v="0"/>
    <s v="RENS-32"/>
    <s v="OUI"/>
  </r>
  <r>
    <d v="2017-01-18T00:00:00"/>
    <s v="1 x Repas"/>
    <m/>
    <x v="4"/>
    <x v="0"/>
    <m/>
    <n v="2000"/>
    <n v="-800645.46"/>
    <x v="0"/>
    <x v="0"/>
    <s v="RENS-33"/>
    <s v="OUI"/>
  </r>
  <r>
    <d v="2017-01-18T00:00:00"/>
    <s v="3 x  Boisson"/>
    <m/>
    <x v="4"/>
    <x v="0"/>
    <m/>
    <n v="3000"/>
    <n v="-803645.46"/>
    <x v="0"/>
    <x v="0"/>
    <s v="RENS-33"/>
    <s v="OUI"/>
  </r>
  <r>
    <d v="2017-01-18T00:00:00"/>
    <s v="29 x Impression"/>
    <m/>
    <x v="1"/>
    <x v="1"/>
    <m/>
    <n v="1450"/>
    <n v="-805095.46"/>
    <x v="0"/>
    <x v="0"/>
    <s v="RENS-31"/>
    <s v="OUI"/>
  </r>
  <r>
    <d v="2017-01-18T00:00:00"/>
    <s v="12 x Photocopie"/>
    <m/>
    <x v="1"/>
    <x v="1"/>
    <m/>
    <n v="300"/>
    <n v="-805395.46"/>
    <x v="0"/>
    <x v="0"/>
    <s v="RENS-31"/>
    <s v="OUI"/>
  </r>
  <r>
    <d v="2017-01-18T00:00:00"/>
    <s v="1 x Enveloppe"/>
    <m/>
    <x v="1"/>
    <x v="1"/>
    <m/>
    <n v="75"/>
    <n v="-805470.46"/>
    <x v="0"/>
    <x v="0"/>
    <s v="RENS-31"/>
    <s v="OUI"/>
  </r>
  <r>
    <d v="2017-01-18T00:00:00"/>
    <s v="26 x Impression"/>
    <m/>
    <x v="1"/>
    <x v="1"/>
    <m/>
    <n v="1300"/>
    <n v="-806770.46"/>
    <x v="0"/>
    <x v="0"/>
    <s v="RENS-34"/>
    <s v="OUI"/>
  </r>
  <r>
    <d v="2017-01-19T00:00:00"/>
    <s v="Location vidéo projecteur"/>
    <m/>
    <x v="9"/>
    <x v="0"/>
    <m/>
    <n v="10000"/>
    <n v="-816770.46"/>
    <x v="4"/>
    <x v="0"/>
    <s v="BAKENOU-6"/>
    <s v="OUI"/>
  </r>
  <r>
    <d v="2017-01-19T00:00:00"/>
    <s v="Commande de cartes de visite (1 paquet de 100)"/>
    <m/>
    <x v="1"/>
    <x v="1"/>
    <m/>
    <n v="10000"/>
    <n v="-826770.46"/>
    <x v="3"/>
    <x v="0"/>
    <s v="MENSAH-13"/>
    <s v="OUI"/>
  </r>
  <r>
    <d v="2017-01-19T00:00:00"/>
    <s v="Pocket WiFi B5573 Moov"/>
    <m/>
    <x v="6"/>
    <x v="1"/>
    <m/>
    <n v="49000"/>
    <n v="-875770.46"/>
    <x v="3"/>
    <x v="0"/>
    <s v="MENSAH-14"/>
    <s v="OUI"/>
  </r>
  <r>
    <d v="2017-01-19T00:00:00"/>
    <s v="25 x Impression"/>
    <m/>
    <x v="1"/>
    <x v="1"/>
    <m/>
    <n v="1425"/>
    <n v="-877195.46"/>
    <x v="3"/>
    <x v="0"/>
    <s v="MENSAH-15"/>
    <s v="OUI"/>
  </r>
  <r>
    <d v="2017-01-19T00:00:00"/>
    <s v="Frais de consultat de l'avocat"/>
    <m/>
    <x v="12"/>
    <x v="4"/>
    <m/>
    <n v="30000"/>
    <n v="-907195.46"/>
    <x v="3"/>
    <x v="0"/>
    <s v="MENSAH-16"/>
    <s v="OUI"/>
  </r>
  <r>
    <d v="2017-01-19T00:00:00"/>
    <s v="Western Union transfer"/>
    <m/>
    <x v="13"/>
    <x v="0"/>
    <n v="2623828"/>
    <m/>
    <n v="1716632.54"/>
    <x v="9"/>
    <x v="0"/>
    <m/>
    <s v="OUI"/>
  </r>
  <r>
    <d v="2017-01-19T00:00:00"/>
    <s v="9 x Carte recharge Tgcel"/>
    <m/>
    <x v="0"/>
    <x v="0"/>
    <m/>
    <n v="19000"/>
    <n v="1697632.54"/>
    <x v="0"/>
    <x v="0"/>
    <s v="RENS-35"/>
    <s v="OUI"/>
  </r>
  <r>
    <d v="2017-01-19T00:00:00"/>
    <s v="6 x Logement (Lomé_Mint Hotel )_Acompte"/>
    <s v="Hebergement de Rens"/>
    <x v="4"/>
    <x v="0"/>
    <m/>
    <n v="120000"/>
    <n v="1577632.54"/>
    <x v="0"/>
    <x v="0"/>
    <s v="RENS-38"/>
    <s v="OUI"/>
  </r>
  <r>
    <d v="2017-01-19T00:00:00"/>
    <s v="7 x Logement (Lomé_Mint Hotel )_Acompte for Ofir"/>
    <s v="Hebergement de Ofir"/>
    <x v="4"/>
    <x v="0"/>
    <m/>
    <n v="140000"/>
    <n v="1437632.54"/>
    <x v="0"/>
    <x v="0"/>
    <s v="RENS-44"/>
    <s v="OUI"/>
  </r>
  <r>
    <d v="2017-01-19T00:00:00"/>
    <s v="Local transport "/>
    <s v="Aller-retour western union"/>
    <x v="2"/>
    <x v="0"/>
    <m/>
    <n v="300"/>
    <n v="1437332.54"/>
    <x v="0"/>
    <x v="0"/>
    <s v="RENS-r"/>
    <s v="OUI"/>
  </r>
  <r>
    <d v="2017-01-19T00:00:00"/>
    <s v="Local transport "/>
    <s v="Aller-retour scda"/>
    <x v="2"/>
    <x v="0"/>
    <m/>
    <n v="300"/>
    <n v="1437032.54"/>
    <x v="0"/>
    <x v="0"/>
    <s v="RENS-r"/>
    <s v="OUI"/>
  </r>
  <r>
    <d v="2017-01-19T00:00:00"/>
    <s v="Local transport "/>
    <s v="Aller-scda"/>
    <x v="2"/>
    <x v="0"/>
    <m/>
    <n v="150"/>
    <n v="1436882.54"/>
    <x v="0"/>
    <x v="0"/>
    <s v="RENS-r"/>
    <s v="OUI"/>
  </r>
  <r>
    <d v="2017-01-19T00:00:00"/>
    <s v="55 x Impression"/>
    <m/>
    <x v="1"/>
    <x v="1"/>
    <m/>
    <n v="500"/>
    <n v="1436382.54"/>
    <x v="0"/>
    <x v="0"/>
    <s v="RENS-36"/>
    <s v="OUI"/>
  </r>
  <r>
    <d v="2017-01-19T00:00:00"/>
    <s v="35 x Impression"/>
    <m/>
    <x v="1"/>
    <x v="1"/>
    <m/>
    <n v="1750"/>
    <n v="1434632.54"/>
    <x v="0"/>
    <x v="0"/>
    <s v="RENS-37"/>
    <s v="OUI"/>
  </r>
  <r>
    <d v="2017-01-19T00:00:00"/>
    <s v="140 x Photocopies"/>
    <m/>
    <x v="1"/>
    <x v="1"/>
    <m/>
    <n v="3500"/>
    <n v="1431132.54"/>
    <x v="0"/>
    <x v="0"/>
    <s v="RENS-37"/>
    <s v="OUI"/>
  </r>
  <r>
    <d v="2017-01-20T00:00:00"/>
    <s v="Transport local "/>
    <s v="Allée-Aflao-Port-Retour"/>
    <x v="2"/>
    <x v="3"/>
    <m/>
    <n v="1800"/>
    <n v="1429332.54"/>
    <x v="5"/>
    <x v="0"/>
    <s v="I26-r"/>
    <s v="OUI"/>
  </r>
  <r>
    <d v="2017-01-20T00:00:00"/>
    <s v="2 x Boisson"/>
    <m/>
    <x v="10"/>
    <x v="3"/>
    <m/>
    <n v="1100"/>
    <n v="1428232.54"/>
    <x v="5"/>
    <x v="0"/>
    <s v="I26-r"/>
    <s v="OUI"/>
  </r>
  <r>
    <d v="2017-01-20T00:00:00"/>
    <s v="Transport local "/>
    <s v="Allée- retour Agoé Zongo-Aeroport"/>
    <x v="2"/>
    <x v="3"/>
    <m/>
    <n v="2400"/>
    <n v="1425832.54"/>
    <x v="7"/>
    <x v="0"/>
    <s v="I48-r"/>
    <s v="OUI"/>
  </r>
  <r>
    <d v="2017-01-20T00:00:00"/>
    <s v="2 x Boisson"/>
    <m/>
    <x v="10"/>
    <x v="3"/>
    <m/>
    <n v="1100"/>
    <n v="1424732.54"/>
    <x v="7"/>
    <x v="0"/>
    <s v="I48-r"/>
    <s v="OUI"/>
  </r>
  <r>
    <d v="2017-01-20T00:00:00"/>
    <s v="11,55L Essence Moto Mensah"/>
    <m/>
    <x v="2"/>
    <x v="4"/>
    <m/>
    <n v="5000"/>
    <n v="1419732.54"/>
    <x v="3"/>
    <x v="0"/>
    <s v="MENSAH-17"/>
    <s v="OUI"/>
  </r>
  <r>
    <d v="2017-01-20T00:00:00"/>
    <s v="9 x Impression"/>
    <m/>
    <x v="1"/>
    <x v="1"/>
    <m/>
    <n v="225"/>
    <n v="1419507.54"/>
    <x v="3"/>
    <x v="0"/>
    <s v="MENSAH-18"/>
    <s v="OUI"/>
  </r>
  <r>
    <d v="2017-01-20T00:00:00"/>
    <s v="Lomé-Hilacondji"/>
    <s v="Transport pour investigation"/>
    <x v="2"/>
    <x v="3"/>
    <m/>
    <n v="1000"/>
    <n v="1418507.54"/>
    <x v="6"/>
    <x v="0"/>
    <s v="I60-r"/>
    <s v="OUI"/>
  </r>
  <r>
    <d v="2017-01-20T00:00:00"/>
    <s v="Hilacondji-Lomé"/>
    <m/>
    <x v="2"/>
    <x v="3"/>
    <m/>
    <n v="1000"/>
    <n v="1417507.54"/>
    <x v="6"/>
    <x v="0"/>
    <s v="I60-r"/>
    <s v="OUI"/>
  </r>
  <r>
    <d v="2017-01-20T00:00:00"/>
    <s v="Transport local "/>
    <s v="Allée-Retour Pirogue"/>
    <x v="2"/>
    <x v="3"/>
    <m/>
    <n v="1400"/>
    <n v="1416107.54"/>
    <x v="6"/>
    <x v="0"/>
    <s v="I60-r"/>
    <s v="OUI"/>
  </r>
  <r>
    <d v="2017-01-20T00:00:00"/>
    <s v="2 x Boisson"/>
    <m/>
    <x v="10"/>
    <x v="3"/>
    <m/>
    <n v="1100"/>
    <n v="1415007.54"/>
    <x v="6"/>
    <x v="0"/>
    <s v="I60-r"/>
    <s v="OUI"/>
  </r>
  <r>
    <d v="2017-01-20T00:00:00"/>
    <s v="Crédit de communication for target"/>
    <m/>
    <x v="10"/>
    <x v="3"/>
    <m/>
    <n v="200"/>
    <n v="1414807.54"/>
    <x v="6"/>
    <x v="0"/>
    <s v="Transfert"/>
    <s v="NON"/>
  </r>
  <r>
    <d v="2017-01-20T00:00:00"/>
    <s v="25 x Photo Impression"/>
    <m/>
    <x v="1"/>
    <x v="1"/>
    <m/>
    <n v="4500"/>
    <n v="1410307.54"/>
    <x v="6"/>
    <x v="0"/>
    <s v="I60-3"/>
    <s v="OUI"/>
  </r>
  <r>
    <d v="2017-01-20T00:00:00"/>
    <s v="Local transport "/>
    <s v="Aller-retour scda"/>
    <x v="2"/>
    <x v="0"/>
    <m/>
    <n v="300"/>
    <n v="1410007.54"/>
    <x v="0"/>
    <x v="0"/>
    <s v="RENS-r"/>
    <s v="OUI"/>
  </r>
  <r>
    <d v="2017-01-20T00:00:00"/>
    <s v="Local transport "/>
    <s v="Aller retour scda"/>
    <x v="2"/>
    <x v="0"/>
    <m/>
    <n v="300"/>
    <n v="1409707.54"/>
    <x v="0"/>
    <x v="0"/>
    <s v="RENS-r"/>
    <s v="OUI"/>
  </r>
  <r>
    <d v="2017-01-21T00:00:00"/>
    <s v="Transport local "/>
    <s v="Allée-Retour Agoé Zongo"/>
    <x v="2"/>
    <x v="3"/>
    <m/>
    <n v="1000"/>
    <n v="1408707.54"/>
    <x v="7"/>
    <x v="0"/>
    <s v="I48-r"/>
    <s v="OUI"/>
  </r>
  <r>
    <d v="2017-01-21T00:00:00"/>
    <s v="2 x Boisson"/>
    <m/>
    <x v="10"/>
    <x v="3"/>
    <m/>
    <n v="1000"/>
    <n v="1407707.54"/>
    <x v="7"/>
    <x v="0"/>
    <s v="I48-r"/>
    <s v="OUI"/>
  </r>
  <r>
    <d v="2017-01-21T00:00:00"/>
    <s v="14 x Impression"/>
    <m/>
    <x v="1"/>
    <x v="1"/>
    <m/>
    <n v="700"/>
    <n v="1407007.54"/>
    <x v="0"/>
    <x v="0"/>
    <s v="RENS-39"/>
    <s v="OUI"/>
  </r>
  <r>
    <d v="2017-01-21T00:00:00"/>
    <s v="2 x Impression couleur"/>
    <m/>
    <x v="1"/>
    <x v="1"/>
    <m/>
    <n v="200"/>
    <n v="1406807.54"/>
    <x v="0"/>
    <x v="0"/>
    <s v="RENS-39"/>
    <s v="OUI"/>
  </r>
  <r>
    <d v="2017-01-21T00:00:00"/>
    <s v="8 x Scanner"/>
    <m/>
    <x v="1"/>
    <x v="1"/>
    <m/>
    <n v="500"/>
    <n v="1406307.54"/>
    <x v="0"/>
    <x v="0"/>
    <s v="RENS-39"/>
    <s v="OUI"/>
  </r>
  <r>
    <d v="2017-01-21T00:00:00"/>
    <s v="1 x Enveloppe"/>
    <m/>
    <x v="1"/>
    <x v="1"/>
    <m/>
    <n v="100"/>
    <n v="1406207.54"/>
    <x v="0"/>
    <x v="0"/>
    <s v="RENS-39"/>
    <s v="OUI"/>
  </r>
  <r>
    <d v="2017-01-22T00:00:00"/>
    <s v="Hebergement E8"/>
    <m/>
    <x v="4"/>
    <x v="0"/>
    <m/>
    <n v="12000"/>
    <n v="1394207.54"/>
    <x v="0"/>
    <x v="0"/>
    <s v="RENS-40"/>
    <s v="OUI"/>
  </r>
  <r>
    <d v="2017-01-23T00:00:00"/>
    <s v="Transport local "/>
    <s v="Allee-retour Tokoin"/>
    <x v="2"/>
    <x v="3"/>
    <m/>
    <n v="1000"/>
    <n v="1393207.54"/>
    <x v="5"/>
    <x v="0"/>
    <s v="I26-r"/>
    <s v="OUI"/>
  </r>
  <r>
    <d v="2017-01-23T00:00:00"/>
    <s v="Local transport "/>
    <m/>
    <x v="2"/>
    <x v="4"/>
    <m/>
    <n v="1000"/>
    <n v="1392207.54"/>
    <x v="10"/>
    <x v="0"/>
    <s v="DARIUS-r"/>
    <s v="OUI"/>
  </r>
  <r>
    <d v="2017-01-23T00:00:00"/>
    <s v="Repas"/>
    <m/>
    <x v="4"/>
    <x v="3"/>
    <m/>
    <n v="10000"/>
    <n v="1382207.54"/>
    <x v="11"/>
    <x v="0"/>
    <s v="E8-r"/>
    <s v="OUI"/>
  </r>
  <r>
    <d v="2017-01-23T00:00:00"/>
    <s v="Local transport"/>
    <m/>
    <x v="2"/>
    <x v="3"/>
    <m/>
    <n v="2000"/>
    <n v="1380207.54"/>
    <x v="11"/>
    <x v="0"/>
    <s v="E8-r"/>
    <s v="OUI"/>
  </r>
  <r>
    <d v="2017-01-23T00:00:00"/>
    <s v="Transport  local "/>
    <s v="Allee -Retour kegue"/>
    <x v="2"/>
    <x v="3"/>
    <m/>
    <n v="2400"/>
    <n v="1377807.54"/>
    <x v="7"/>
    <x v="0"/>
    <s v="I48-r"/>
    <s v="OUI"/>
  </r>
  <r>
    <d v="2017-01-23T00:00:00"/>
    <s v="Local transport"/>
    <s v="Deplacement Maison - bureau - Maison"/>
    <x v="2"/>
    <x v="4"/>
    <m/>
    <n v="500"/>
    <n v="1377307.54"/>
    <x v="12"/>
    <x v="0"/>
    <s v="KPETEMEY-r"/>
    <s v="OUI"/>
  </r>
  <r>
    <d v="2017-01-23T00:00:00"/>
    <s v="Impression"/>
    <m/>
    <x v="1"/>
    <x v="1"/>
    <m/>
    <n v="2400"/>
    <n v="1374907.54"/>
    <x v="3"/>
    <x v="0"/>
    <s v="MENSAH-19"/>
    <s v="OUI"/>
  </r>
  <r>
    <d v="2017-01-23T00:00:00"/>
    <s v="Photocopie"/>
    <m/>
    <x v="1"/>
    <x v="1"/>
    <m/>
    <n v="75"/>
    <n v="1374832.54"/>
    <x v="3"/>
    <x v="0"/>
    <s v="MENSAH-19"/>
    <s v="OUI"/>
  </r>
  <r>
    <d v="2017-01-23T00:00:00"/>
    <s v="Local transport"/>
    <s v="Deplacement Maison - bureau - Maison"/>
    <x v="2"/>
    <x v="4"/>
    <m/>
    <n v="1000"/>
    <n v="1373832.54"/>
    <x v="13"/>
    <x v="0"/>
    <s v="NICOLE-r"/>
    <s v="OUI"/>
  </r>
  <r>
    <d v="2017-01-23T00:00:00"/>
    <s v="Recharge togocel"/>
    <m/>
    <x v="0"/>
    <x v="0"/>
    <m/>
    <n v="22500"/>
    <n v="1351332.54"/>
    <x v="0"/>
    <x v="0"/>
    <s v="RENS-42"/>
    <s v="OUI"/>
  </r>
  <r>
    <d v="2017-01-23T00:00:00"/>
    <s v="Local transport "/>
    <s v="Aller retour scda"/>
    <x v="2"/>
    <x v="0"/>
    <m/>
    <n v="300"/>
    <n v="1351032.54"/>
    <x v="0"/>
    <x v="0"/>
    <s v="RENS-r"/>
    <s v="OUI"/>
  </r>
  <r>
    <d v="2017-01-23T00:00:00"/>
    <s v="Local transport "/>
    <s v="Aller retour scda"/>
    <x v="2"/>
    <x v="0"/>
    <m/>
    <n v="300"/>
    <n v="1350732.54"/>
    <x v="0"/>
    <x v="0"/>
    <s v="RENS-r"/>
    <s v="OUI"/>
  </r>
  <r>
    <d v="2017-01-24T00:00:00"/>
    <s v="Transport local "/>
    <s v="Allee-retour Kpota-Cimetiere"/>
    <x v="2"/>
    <x v="3"/>
    <m/>
    <n v="2000"/>
    <n v="1348732.54"/>
    <x v="5"/>
    <x v="0"/>
    <s v="I26-r"/>
    <s v="OUI"/>
  </r>
  <r>
    <d v="2017-01-24T00:00:00"/>
    <s v="2x Boisson"/>
    <m/>
    <x v="10"/>
    <x v="3"/>
    <m/>
    <n v="1000"/>
    <n v="1347732.54"/>
    <x v="5"/>
    <x v="0"/>
    <s v="I26-r"/>
    <s v="OUI"/>
  </r>
  <r>
    <d v="2017-01-24T00:00:00"/>
    <s v="Local transport "/>
    <s v="Deplacement Maison - bureau - Maison"/>
    <x v="2"/>
    <x v="4"/>
    <m/>
    <n v="1000"/>
    <n v="1346732.54"/>
    <x v="10"/>
    <x v="0"/>
    <s v="DARIUS-r"/>
    <s v="OUI"/>
  </r>
  <r>
    <d v="2017-01-24T00:00:00"/>
    <s v="Repas"/>
    <m/>
    <x v="4"/>
    <x v="3"/>
    <m/>
    <n v="10000"/>
    <n v="1336732.54"/>
    <x v="11"/>
    <x v="0"/>
    <s v="E8-r"/>
    <s v="OUI"/>
  </r>
  <r>
    <d v="2017-01-24T00:00:00"/>
    <s v="Local transport"/>
    <m/>
    <x v="2"/>
    <x v="3"/>
    <m/>
    <n v="2000"/>
    <n v="1334732.54"/>
    <x v="11"/>
    <x v="0"/>
    <s v="E8-r"/>
    <s v="OUI"/>
  </r>
  <r>
    <d v="2017-01-24T00:00:00"/>
    <s v="Transport local "/>
    <s v="Allee-retour-Akodessewa"/>
    <x v="2"/>
    <x v="3"/>
    <m/>
    <n v="2000"/>
    <n v="1332732.54"/>
    <x v="7"/>
    <x v="0"/>
    <s v="I48-r"/>
    <s v="OUI"/>
  </r>
  <r>
    <d v="2017-01-24T00:00:00"/>
    <s v="2xBoisson"/>
    <m/>
    <x v="10"/>
    <x v="3"/>
    <m/>
    <n v="1000"/>
    <n v="1331732.54"/>
    <x v="7"/>
    <x v="0"/>
    <s v="I48-r"/>
    <s v="OUI"/>
  </r>
  <r>
    <d v="2017-01-24T00:00:00"/>
    <s v="Local transport"/>
    <s v="Deplacement Maison - bureau - Maison"/>
    <x v="2"/>
    <x v="4"/>
    <m/>
    <n v="500"/>
    <n v="1331232.54"/>
    <x v="12"/>
    <x v="0"/>
    <s v="KPETEMEY-r"/>
    <s v="OUI"/>
  </r>
  <r>
    <d v="2017-01-24T00:00:00"/>
    <s v="Local transport "/>
    <s v="Deplacement Maison - bureau - Maison"/>
    <x v="2"/>
    <x v="4"/>
    <m/>
    <n v="1000"/>
    <n v="1330232.54"/>
    <x v="13"/>
    <x v="0"/>
    <s v="NICOLE-r"/>
    <s v="OUI"/>
  </r>
  <r>
    <d v="2017-01-24T00:00:00"/>
    <s v="Transfert to alain "/>
    <s v="Pour Assistance comptable"/>
    <x v="7"/>
    <x v="0"/>
    <m/>
    <n v="60000"/>
    <n v="1270232.54"/>
    <x v="0"/>
    <x v="0"/>
    <s v="RENS-41"/>
    <s v="OUI"/>
  </r>
  <r>
    <d v="2017-01-24T00:00:00"/>
    <s v="Local transport "/>
    <s v="Aller retour scda"/>
    <x v="2"/>
    <x v="0"/>
    <m/>
    <n v="300"/>
    <n v="1269932.54"/>
    <x v="0"/>
    <x v="0"/>
    <s v="RENS-r"/>
    <s v="OUI"/>
  </r>
  <r>
    <d v="2017-01-25T00:00:00"/>
    <s v="Local transport "/>
    <s v="Aller-Retour Aflao pour investigation"/>
    <x v="2"/>
    <x v="3"/>
    <m/>
    <n v="2000"/>
    <n v="1267932.54"/>
    <x v="5"/>
    <x v="0"/>
    <s v="I26-r"/>
    <s v="OUI"/>
  </r>
  <r>
    <d v="2017-01-25T00:00:00"/>
    <s v="Local transport "/>
    <s v="Deplacement Maison - bureau - Maison"/>
    <x v="2"/>
    <x v="4"/>
    <m/>
    <n v="1000"/>
    <n v="1266932.54"/>
    <x v="10"/>
    <x v="0"/>
    <s v="DARIUS-r"/>
    <s v="OUI"/>
  </r>
  <r>
    <d v="2017-01-25T00:00:00"/>
    <s v="Local transport "/>
    <s v="Pour Tribunal"/>
    <x v="2"/>
    <x v="4"/>
    <m/>
    <n v="1000"/>
    <n v="1265932.54"/>
    <x v="10"/>
    <x v="0"/>
    <s v="DARIUS-1"/>
    <s v="OUI"/>
  </r>
  <r>
    <d v="2017-01-25T00:00:00"/>
    <s v="Repas"/>
    <m/>
    <x v="4"/>
    <x v="3"/>
    <m/>
    <n v="10000"/>
    <n v="1255932.54"/>
    <x v="11"/>
    <x v="0"/>
    <s v="E8-r"/>
    <s v="OUI"/>
  </r>
  <r>
    <d v="2017-01-25T00:00:00"/>
    <s v="Local transport"/>
    <m/>
    <x v="2"/>
    <x v="3"/>
    <m/>
    <n v="2000"/>
    <n v="1253932.54"/>
    <x v="11"/>
    <x v="0"/>
    <s v="E8-r"/>
    <s v="OUI"/>
  </r>
  <r>
    <d v="2017-01-25T00:00:00"/>
    <s v="Local transport "/>
    <s v="Alle - retour  agoe zongo pour investigation"/>
    <x v="2"/>
    <x v="3"/>
    <m/>
    <n v="700"/>
    <n v="1253232.54"/>
    <x v="7"/>
    <x v="0"/>
    <s v="I48-r"/>
    <s v="OUI"/>
  </r>
  <r>
    <d v="2017-01-25T00:00:00"/>
    <s v="Transport local "/>
    <s v="Aller-Hotel de frank-maison-retour bureau"/>
    <x v="2"/>
    <x v="3"/>
    <m/>
    <n v="1100"/>
    <n v="1252132.54"/>
    <x v="7"/>
    <x v="0"/>
    <s v="I48-r"/>
    <s v="OUI"/>
  </r>
  <r>
    <d v="2017-01-25T00:00:00"/>
    <s v="Local transport "/>
    <s v="Deplacement Maison - bureau - Maison"/>
    <x v="2"/>
    <x v="4"/>
    <m/>
    <n v="500"/>
    <n v="1251632.54"/>
    <x v="12"/>
    <x v="0"/>
    <s v="KPETEMEY-r"/>
    <s v="OUI"/>
  </r>
  <r>
    <d v="2017-01-25T00:00:00"/>
    <s v="Carte de recharge"/>
    <m/>
    <x v="0"/>
    <x v="0"/>
    <m/>
    <n v="2000"/>
    <n v="1249632.54"/>
    <x v="3"/>
    <x v="0"/>
    <s v="MENSAH-20"/>
    <s v="OUI"/>
  </r>
  <r>
    <d v="2017-01-25T00:00:00"/>
    <s v="Carburant pour transport"/>
    <m/>
    <x v="2"/>
    <x v="0"/>
    <m/>
    <n v="3000"/>
    <n v="1246632.54"/>
    <x v="3"/>
    <x v="0"/>
    <s v="MENSAH-21"/>
    <s v="OUI"/>
  </r>
  <r>
    <d v="2017-01-25T00:00:00"/>
    <s v="Local transport "/>
    <s v="Deplacement Maison - bureau - Maison"/>
    <x v="2"/>
    <x v="4"/>
    <m/>
    <n v="1000"/>
    <n v="1245632.54"/>
    <x v="13"/>
    <x v="0"/>
    <s v="NICOLE-r"/>
    <s v="OUI"/>
  </r>
  <r>
    <d v="2017-01-25T00:00:00"/>
    <s v="Local transport "/>
    <s v="Aller -UL-Fleo jardin-Retour"/>
    <x v="2"/>
    <x v="3"/>
    <m/>
    <n v="1500"/>
    <n v="1244132.54"/>
    <x v="6"/>
    <x v="0"/>
    <s v="I60-r"/>
    <s v="OUI"/>
  </r>
  <r>
    <d v="2017-01-25T00:00:00"/>
    <s v="2x Boisson "/>
    <m/>
    <x v="10"/>
    <x v="3"/>
    <m/>
    <n v="1100"/>
    <n v="1243032.54"/>
    <x v="6"/>
    <x v="0"/>
    <s v="I60-r"/>
    <s v="OUI"/>
  </r>
  <r>
    <d v="2017-01-25T00:00:00"/>
    <s v="Local transport  "/>
    <s v="Aller OPPAP"/>
    <x v="2"/>
    <x v="0"/>
    <m/>
    <n v="500"/>
    <n v="1242532.54"/>
    <x v="0"/>
    <x v="0"/>
    <s v="RENS-r"/>
    <s v="OUI"/>
  </r>
  <r>
    <d v="2017-01-25T00:00:00"/>
    <s v="6x Logement "/>
    <s v="Hebergement Rens a Mint Hotel"/>
    <x v="4"/>
    <x v="0"/>
    <m/>
    <n v="120000"/>
    <n v="1122532.54"/>
    <x v="0"/>
    <x v="0"/>
    <s v="RENS-43"/>
    <s v="OUI"/>
  </r>
  <r>
    <d v="2017-01-26T00:00:00"/>
    <s v="Local transport "/>
    <s v="Aller-Retour Lomé port"/>
    <x v="2"/>
    <x v="3"/>
    <m/>
    <n v="2400"/>
    <n v="1120132.54"/>
    <x v="5"/>
    <x v="0"/>
    <s v="I26-r"/>
    <s v="OUI"/>
  </r>
  <r>
    <d v="2017-01-26T00:00:00"/>
    <s v="2x Boisson"/>
    <m/>
    <x v="10"/>
    <x v="3"/>
    <m/>
    <n v="1100"/>
    <n v="1119032.54"/>
    <x v="5"/>
    <x v="0"/>
    <s v="I26-r"/>
    <s v="OUI"/>
  </r>
  <r>
    <d v="2017-01-26T00:00:00"/>
    <s v="heure cyber"/>
    <m/>
    <x v="5"/>
    <x v="3"/>
    <m/>
    <n v="2000"/>
    <n v="1117032.54"/>
    <x v="8"/>
    <x v="0"/>
    <s v="C1-2"/>
    <s v="OUI"/>
  </r>
  <r>
    <d v="2017-01-26T00:00:00"/>
    <s v="Local transport"/>
    <s v="Deplacement Maison - bureau - Maison"/>
    <x v="2"/>
    <x v="4"/>
    <m/>
    <n v="1000"/>
    <n v="1116032.54"/>
    <x v="10"/>
    <x v="0"/>
    <s v="DARIUS-r"/>
    <s v="OUI"/>
  </r>
  <r>
    <d v="2017-01-26T00:00:00"/>
    <s v="Achat de carte de recherge togocel"/>
    <m/>
    <x v="0"/>
    <x v="1"/>
    <m/>
    <n v="13000"/>
    <n v="1103032.54"/>
    <x v="14"/>
    <x v="0"/>
    <s v="DAVID-1"/>
    <s v="OUI"/>
  </r>
  <r>
    <d v="2017-01-26T00:00:00"/>
    <s v="Transport "/>
    <s v="Aller-retour GTA"/>
    <x v="2"/>
    <x v="1"/>
    <m/>
    <n v="400"/>
    <n v="1102632.54"/>
    <x v="14"/>
    <x v="0"/>
    <s v="DAVID-r"/>
    <s v="OUI"/>
  </r>
  <r>
    <d v="2017-01-26T00:00:00"/>
    <s v="Local transport Assigame"/>
    <s v="Aller retour Assigame pour achat d article de bureau"/>
    <x v="2"/>
    <x v="1"/>
    <m/>
    <n v="1000"/>
    <n v="1101632.54"/>
    <x v="14"/>
    <x v="0"/>
    <s v="DAVID-r"/>
    <s v="OUI"/>
  </r>
  <r>
    <d v="2017-01-26T00:00:00"/>
    <s v="Achat cahier jounal"/>
    <m/>
    <x v="1"/>
    <x v="1"/>
    <m/>
    <n v="2250"/>
    <n v="1099382.54"/>
    <x v="14"/>
    <x v="0"/>
    <s v="DAVID-2"/>
    <s v="OUI"/>
  </r>
  <r>
    <d v="2017-01-26T00:00:00"/>
    <s v="Achet paquet chemise+12 X Recus"/>
    <m/>
    <x v="1"/>
    <x v="1"/>
    <m/>
    <n v="8500"/>
    <n v="1090882.54"/>
    <x v="14"/>
    <x v="0"/>
    <s v="DAVID-3"/>
    <s v="OUI"/>
  </r>
  <r>
    <d v="2017-01-26T00:00:00"/>
    <s v="Repas"/>
    <m/>
    <x v="4"/>
    <x v="3"/>
    <m/>
    <n v="10000"/>
    <n v="1080882.54"/>
    <x v="11"/>
    <x v="0"/>
    <s v="E8-r"/>
    <s v="OUI"/>
  </r>
  <r>
    <d v="2017-01-26T00:00:00"/>
    <s v="Local transport"/>
    <m/>
    <x v="2"/>
    <x v="3"/>
    <m/>
    <n v="2000"/>
    <n v="1078882.54"/>
    <x v="11"/>
    <x v="0"/>
    <s v="E8-r"/>
    <s v="OUI"/>
  </r>
  <r>
    <d v="2017-01-26T00:00:00"/>
    <s v="Achat recharge togocel"/>
    <m/>
    <x v="0"/>
    <x v="3"/>
    <m/>
    <n v="4500"/>
    <n v="1074382.54"/>
    <x v="11"/>
    <x v="0"/>
    <s v="E8-1"/>
    <s v="OUI"/>
  </r>
  <r>
    <d v="2017-01-26T00:00:00"/>
    <s v="Local transport "/>
    <s v="Aller-GTA- nyekonakpoe-retour"/>
    <x v="2"/>
    <x v="3"/>
    <m/>
    <n v="1700"/>
    <n v="1072682.54"/>
    <x v="11"/>
    <x v="0"/>
    <s v="E8-r"/>
    <s v="OUI"/>
  </r>
  <r>
    <d v="2017-01-26T00:00:00"/>
    <s v="4x Boisson"/>
    <m/>
    <x v="10"/>
    <x v="3"/>
    <m/>
    <n v="3000"/>
    <n v="1069682.54"/>
    <x v="11"/>
    <x v="0"/>
    <s v="E8-r"/>
    <s v="OUI"/>
  </r>
  <r>
    <d v="2017-01-26T00:00:00"/>
    <s v="2x Repas"/>
    <m/>
    <x v="10"/>
    <x v="3"/>
    <m/>
    <n v="2000"/>
    <n v="1067682.54"/>
    <x v="11"/>
    <x v="0"/>
    <s v="E8-r"/>
    <s v="OUI"/>
  </r>
  <r>
    <d v="2017-01-26T00:00:00"/>
    <s v="Local transport "/>
    <s v="Aller - retour gta-zone portuaire"/>
    <x v="2"/>
    <x v="3"/>
    <m/>
    <n v="3700"/>
    <n v="1063982.54"/>
    <x v="7"/>
    <x v="0"/>
    <s v="I48-r"/>
    <s v="OUI"/>
  </r>
  <r>
    <d v="2017-01-26T00:00:00"/>
    <s v="4x Boisson"/>
    <m/>
    <x v="10"/>
    <x v="3"/>
    <m/>
    <n v="2200"/>
    <n v="1061782.54"/>
    <x v="7"/>
    <x v="0"/>
    <s v="I48-r"/>
    <s v="OUI"/>
  </r>
  <r>
    <d v="2017-01-26T00:00:00"/>
    <s v="Local transport"/>
    <s v="Deplacement Maison - bureau - Maison"/>
    <x v="2"/>
    <x v="4"/>
    <m/>
    <n v="500"/>
    <n v="1061282.54"/>
    <x v="12"/>
    <x v="0"/>
    <s v="KPETEMEY-r"/>
    <s v="OUI"/>
  </r>
  <r>
    <d v="2017-01-26T00:00:00"/>
    <s v="Impression "/>
    <m/>
    <x v="1"/>
    <x v="1"/>
    <m/>
    <n v="275"/>
    <n v="1061007.54"/>
    <x v="12"/>
    <x v="0"/>
    <s v="KPETEMEY-1"/>
    <s v="OUI"/>
  </r>
  <r>
    <d v="2017-01-26T00:00:00"/>
    <s v="Photocopie"/>
    <m/>
    <x v="1"/>
    <x v="1"/>
    <m/>
    <n v="250"/>
    <n v="1060757.54"/>
    <x v="12"/>
    <x v="0"/>
    <s v="KPETEMEY-1"/>
    <s v="OUI"/>
  </r>
  <r>
    <d v="2017-01-26T00:00:00"/>
    <s v="Local transport"/>
    <s v="Deplacement Maison - bureau - Maison"/>
    <x v="2"/>
    <x v="4"/>
    <m/>
    <n v="1000"/>
    <n v="1059757.54"/>
    <x v="13"/>
    <x v="0"/>
    <s v="NICOLE-r"/>
    <s v="OUI"/>
  </r>
  <r>
    <d v="2017-01-26T00:00:00"/>
    <s v="Achat carte sim Moov pour Frank"/>
    <m/>
    <x v="0"/>
    <x v="3"/>
    <m/>
    <n v="1500"/>
    <n v="1058257.54"/>
    <x v="6"/>
    <x v="0"/>
    <s v="I60-4"/>
    <s v="OUI"/>
  </r>
  <r>
    <d v="2017-01-26T00:00:00"/>
    <s v="Local transport "/>
    <s v="Aller -  nyekonakpoe cible-retour pour investigation"/>
    <x v="2"/>
    <x v="3"/>
    <m/>
    <n v="2000"/>
    <n v="1056257.54"/>
    <x v="6"/>
    <x v="0"/>
    <s v="I60-r"/>
    <s v="OUI"/>
  </r>
  <r>
    <d v="2017-01-26T00:00:00"/>
    <s v="Local transport "/>
    <s v="Aller retour scda"/>
    <x v="2"/>
    <x v="0"/>
    <m/>
    <n v="300"/>
    <n v="1055957.54"/>
    <x v="0"/>
    <x v="0"/>
    <s v="RENS-r"/>
    <s v="OUI"/>
  </r>
  <r>
    <d v="2017-01-26T00:00:00"/>
    <s v="Frais pour attestation de non condemnation"/>
    <m/>
    <x v="12"/>
    <x v="0"/>
    <m/>
    <n v="2500"/>
    <n v="1053457.54"/>
    <x v="0"/>
    <x v="0"/>
    <s v="RENS-r"/>
    <s v="OUI"/>
  </r>
  <r>
    <d v="2017-01-26T00:00:00"/>
    <s v="Commission demarcheur maison"/>
    <s v="Percus par le demarcheur pour Location du bureau"/>
    <x v="11"/>
    <x v="1"/>
    <m/>
    <n v="100000"/>
    <n v="953457.54"/>
    <x v="0"/>
    <x v="0"/>
    <s v="RENS-47"/>
    <s v="OUI"/>
  </r>
  <r>
    <d v="2017-01-26T00:00:00"/>
    <s v="3x Loyer + 3x Caution maison"/>
    <s v="Loyer du bureau "/>
    <x v="11"/>
    <x v="1"/>
    <m/>
    <n v="1200000"/>
    <n v="-246542.45999999996"/>
    <x v="0"/>
    <x v="0"/>
    <s v="RENS-46"/>
    <s v="OUI"/>
  </r>
  <r>
    <d v="2017-01-27T00:00:00"/>
    <s v="Local transport "/>
    <s v="Aller retour tsevie pour investigation"/>
    <x v="2"/>
    <x v="3"/>
    <m/>
    <n v="2000"/>
    <n v="-248542.45999999996"/>
    <x v="5"/>
    <x v="0"/>
    <s v="I26-r"/>
    <s v="OUI"/>
  </r>
  <r>
    <d v="2017-01-27T00:00:00"/>
    <s v="2x Boisson"/>
    <m/>
    <x v="10"/>
    <x v="3"/>
    <m/>
    <n v="1100"/>
    <n v="-249642.45999999996"/>
    <x v="5"/>
    <x v="0"/>
    <s v="I26-r"/>
    <s v="OUI"/>
  </r>
  <r>
    <d v="2017-01-27T00:00:00"/>
    <s v="Local transport"/>
    <s v="Deplacement Maison - bureau - Maison"/>
    <x v="2"/>
    <x v="4"/>
    <m/>
    <n v="1000"/>
    <n v="-250642.45999999996"/>
    <x v="10"/>
    <x v="0"/>
    <s v="DARIUS-r"/>
    <s v="OUI"/>
  </r>
  <r>
    <d v="2017-01-27T00:00:00"/>
    <s v="Local transport "/>
    <s v="Aller-Ablogame-Baguida-Akodessewa-Retour"/>
    <x v="2"/>
    <x v="3"/>
    <m/>
    <n v="4100"/>
    <n v="-254742.45999999996"/>
    <x v="11"/>
    <x v="0"/>
    <s v="E8-r"/>
    <s v="OUI"/>
  </r>
  <r>
    <d v="2017-01-27T00:00:00"/>
    <s v="Boisson"/>
    <m/>
    <x v="10"/>
    <x v="3"/>
    <m/>
    <n v="5000"/>
    <n v="-259742.45999999996"/>
    <x v="11"/>
    <x v="0"/>
    <s v="E8-r"/>
    <s v="OUI"/>
  </r>
  <r>
    <d v="2017-01-27T00:00:00"/>
    <s v="Repas"/>
    <m/>
    <x v="4"/>
    <x v="3"/>
    <m/>
    <n v="10000"/>
    <n v="-269742.45999999996"/>
    <x v="11"/>
    <x v="0"/>
    <s v="E8-r"/>
    <s v="OUI"/>
  </r>
  <r>
    <d v="2017-01-27T00:00:00"/>
    <s v="Local transport"/>
    <s v="Pour deplacement inter urbain ville de Lome"/>
    <x v="2"/>
    <x v="3"/>
    <m/>
    <n v="2000"/>
    <n v="-271742.45999999996"/>
    <x v="11"/>
    <x v="0"/>
    <s v="E8-r"/>
    <s v="OUI"/>
  </r>
  <r>
    <d v="2017-01-27T00:00:00"/>
    <s v="Local transport "/>
    <s v="Aller retour Kodjoviakope"/>
    <x v="2"/>
    <x v="3"/>
    <m/>
    <n v="2000"/>
    <n v="-273742.45999999996"/>
    <x v="7"/>
    <x v="0"/>
    <s v="I48-r"/>
    <s v="OUI"/>
  </r>
  <r>
    <d v="2017-01-27T00:00:00"/>
    <s v="2xBoisson"/>
    <m/>
    <x v="10"/>
    <x v="3"/>
    <m/>
    <n v="1100"/>
    <n v="-274842.45999999996"/>
    <x v="7"/>
    <x v="0"/>
    <s v="I48-r"/>
    <s v="OUI"/>
  </r>
  <r>
    <d v="2017-01-27T00:00:00"/>
    <s v="Local transport "/>
    <s v="Deplacement Maison - bureau - Maison"/>
    <x v="2"/>
    <x v="4"/>
    <m/>
    <n v="500"/>
    <n v="-275342.45999999996"/>
    <x v="12"/>
    <x v="0"/>
    <s v="KPETEMEY-r"/>
    <s v="OUI"/>
  </r>
  <r>
    <d v="2017-01-27T00:00:00"/>
    <s v="Impression x 10"/>
    <m/>
    <x v="1"/>
    <x v="1"/>
    <m/>
    <n v="500"/>
    <n v="-275842.45999999996"/>
    <x v="3"/>
    <x v="0"/>
    <s v="MENSAH-22"/>
    <s v="OUI"/>
  </r>
  <r>
    <d v="2017-01-27T00:00:00"/>
    <s v="Local transport "/>
    <s v="Deplacement Maison - bureau - Maison"/>
    <x v="2"/>
    <x v="4"/>
    <m/>
    <n v="1000"/>
    <n v="-276842.45999999996"/>
    <x v="13"/>
    <x v="0"/>
    <s v="NICOLE-r"/>
    <s v="OUI"/>
  </r>
  <r>
    <d v="2017-01-27T00:00:00"/>
    <s v="Local transport "/>
    <s v="Aller scda"/>
    <x v="2"/>
    <x v="0"/>
    <m/>
    <n v="300"/>
    <n v="-277142.45999999996"/>
    <x v="0"/>
    <x v="0"/>
    <s v="RENS-r"/>
    <s v="OUI"/>
  </r>
  <r>
    <d v="2017-01-28T00:00:00"/>
    <s v="Repas"/>
    <m/>
    <x v="4"/>
    <x v="3"/>
    <m/>
    <n v="10000"/>
    <n v="-287142.45999999996"/>
    <x v="11"/>
    <x v="0"/>
    <s v="E8-r"/>
    <s v="OUI"/>
  </r>
  <r>
    <d v="2017-01-28T00:00:00"/>
    <s v="Local transport"/>
    <s v="Pour deplacement inter urbain ville de Lome"/>
    <x v="2"/>
    <x v="3"/>
    <m/>
    <n v="2000"/>
    <n v="-289142.45999999996"/>
    <x v="11"/>
    <x v="0"/>
    <s v="E8-r"/>
    <s v="OUI"/>
  </r>
  <r>
    <d v="2017-01-29T00:00:00"/>
    <s v="Repas"/>
    <m/>
    <x v="4"/>
    <x v="3"/>
    <m/>
    <n v="10000"/>
    <n v="-299142.45999999996"/>
    <x v="11"/>
    <x v="0"/>
    <s v="E8-r"/>
    <s v="OUI"/>
  </r>
  <r>
    <d v="2017-01-29T00:00:00"/>
    <s v="Local transport"/>
    <s v="Pour deplacement inter urbain ville de Lome"/>
    <x v="2"/>
    <x v="3"/>
    <m/>
    <n v="2000"/>
    <n v="-301142.45999999996"/>
    <x v="11"/>
    <x v="0"/>
    <s v="E8-r"/>
    <s v="OUI"/>
  </r>
  <r>
    <d v="2017-01-30T00:00:00"/>
    <s v="Repas"/>
    <m/>
    <x v="4"/>
    <x v="3"/>
    <m/>
    <n v="10000"/>
    <n v="-311142.45999999996"/>
    <x v="11"/>
    <x v="0"/>
    <s v="E8-r"/>
    <s v="OUI"/>
  </r>
  <r>
    <d v="2017-01-30T00:00:00"/>
    <s v="Local transport"/>
    <s v="Pour deplacement inter urbain ville de Lome"/>
    <x v="2"/>
    <x v="3"/>
    <m/>
    <n v="2000"/>
    <n v="-313142.45999999996"/>
    <x v="11"/>
    <x v="0"/>
    <s v="E8-r"/>
    <s v="OUI"/>
  </r>
  <r>
    <d v="2017-01-30T00:00:00"/>
    <s v="Local transport "/>
    <s v="Aller retour port pour investigation"/>
    <x v="2"/>
    <x v="3"/>
    <m/>
    <n v="2400"/>
    <n v="-315542.45999999996"/>
    <x v="5"/>
    <x v="0"/>
    <s v="I26-r"/>
    <s v="OUI"/>
  </r>
  <r>
    <d v="2017-01-30T00:00:00"/>
    <s v="carte de recharge"/>
    <m/>
    <x v="1"/>
    <x v="1"/>
    <m/>
    <n v="19000"/>
    <n v="-334542.45999999996"/>
    <x v="14"/>
    <x v="0"/>
    <s v="DAVID-4"/>
    <s v="OUI"/>
  </r>
  <r>
    <d v="2017-01-30T00:00:00"/>
    <s v="Local transport "/>
    <s v="Aller retour boutique"/>
    <x v="2"/>
    <x v="1"/>
    <m/>
    <n v="400"/>
    <n v="-334942.45999999996"/>
    <x v="14"/>
    <x v="0"/>
    <s v="DAVID-r"/>
    <s v="OUI"/>
  </r>
  <r>
    <d v="2017-01-30T00:00:00"/>
    <s v="Local transport "/>
    <s v="Aller retour village d enfant pour investigation"/>
    <x v="2"/>
    <x v="3"/>
    <m/>
    <n v="600"/>
    <n v="-335542.45999999996"/>
    <x v="6"/>
    <x v="0"/>
    <s v="I60-r"/>
    <s v="OUI"/>
  </r>
  <r>
    <d v="2017-01-30T00:00:00"/>
    <s v="2x Boisson "/>
    <m/>
    <x v="10"/>
    <x v="3"/>
    <m/>
    <n v="1100"/>
    <n v="-336642.45999999996"/>
    <x v="6"/>
    <x v="0"/>
    <s v="I60-r"/>
    <s v="OUI"/>
  </r>
  <r>
    <d v="2017-01-30T00:00:00"/>
    <s v="Local transport "/>
    <s v="Deplacement Maison - bureau - Maison"/>
    <x v="2"/>
    <x v="4"/>
    <m/>
    <n v="500"/>
    <n v="-337142.45999999996"/>
    <x v="12"/>
    <x v="0"/>
    <s v="KPETEMEY-r"/>
    <s v="OUI"/>
  </r>
  <r>
    <d v="2017-01-30T00:00:00"/>
    <s v="Local transport"/>
    <s v="Deplacement Maison - bureau - Maison"/>
    <x v="2"/>
    <x v="4"/>
    <m/>
    <n v="1000"/>
    <n v="-338142.45999999996"/>
    <x v="10"/>
    <x v="0"/>
    <s v="DARIUS-r"/>
    <s v="OUI"/>
  </r>
  <r>
    <d v="2017-01-30T00:00:00"/>
    <s v="Local transport"/>
    <s v="Deplacement Maison - bureau - Maison"/>
    <x v="2"/>
    <x v="4"/>
    <m/>
    <n v="1000"/>
    <n v="-339142.45999999996"/>
    <x v="13"/>
    <x v="0"/>
    <s v="NICOLE-r"/>
    <s v="OUI"/>
  </r>
  <r>
    <d v="2017-01-30T00:00:00"/>
    <s v="Local transport "/>
    <s v="Aller retour zone portuaire"/>
    <x v="2"/>
    <x v="3"/>
    <m/>
    <n v="2400"/>
    <n v="-341542.45999999996"/>
    <x v="7"/>
    <x v="0"/>
    <s v="I48-r"/>
    <s v="OUI"/>
  </r>
  <r>
    <d v="2017-01-30T00:00:00"/>
    <s v="2xBoisson"/>
    <m/>
    <x v="10"/>
    <x v="3"/>
    <m/>
    <n v="1100"/>
    <n v="-342642.45999999996"/>
    <x v="7"/>
    <x v="0"/>
    <s v="I48-r"/>
    <s v="OUI"/>
  </r>
  <r>
    <d v="2017-01-30T00:00:00"/>
    <s v="Internet connexion"/>
    <m/>
    <x v="5"/>
    <x v="3"/>
    <m/>
    <n v="5000"/>
    <n v="-347642.45999999996"/>
    <x v="8"/>
    <x v="0"/>
    <s v="C1-3"/>
    <s v="NON"/>
  </r>
  <r>
    <d v="2017-01-30T00:00:00"/>
    <s v="Carte de recharge"/>
    <m/>
    <x v="0"/>
    <x v="4"/>
    <m/>
    <n v="2000"/>
    <n v="-349642.45999999996"/>
    <x v="3"/>
    <x v="0"/>
    <s v="MENSAH-23"/>
    <s v="OUI"/>
  </r>
  <r>
    <d v="2017-01-30T00:00:00"/>
    <s v="carte de recharge moov franck"/>
    <m/>
    <x v="0"/>
    <x v="4"/>
    <m/>
    <n v="2000"/>
    <n v="-351642.45999999996"/>
    <x v="3"/>
    <x v="0"/>
    <s v="MENSAH-23"/>
    <s v="OUI"/>
  </r>
  <r>
    <d v="2017-01-30T00:00:00"/>
    <s v="Essence"/>
    <m/>
    <x v="2"/>
    <x v="4"/>
    <m/>
    <n v="4000"/>
    <n v="-355642.45999999996"/>
    <x v="3"/>
    <x v="0"/>
    <s v="MENSAH-24"/>
    <s v="OUI"/>
  </r>
  <r>
    <d v="2017-01-30T00:00:00"/>
    <s v="Huile a moteur"/>
    <m/>
    <x v="2"/>
    <x v="4"/>
    <m/>
    <n v="2000"/>
    <n v="-357642.45999999996"/>
    <x v="3"/>
    <x v="0"/>
    <s v="MENSAH-25"/>
    <s v="OUI"/>
  </r>
  <r>
    <d v="2017-01-30T00:00:00"/>
    <s v="Local transport "/>
    <s v="Transport avec david a la poste pour verification solde "/>
    <x v="2"/>
    <x v="0"/>
    <m/>
    <n v="2500"/>
    <n v="-360142.45999999996"/>
    <x v="0"/>
    <x v="0"/>
    <s v="RENS-r"/>
    <s v="OUI"/>
  </r>
  <r>
    <d v="2017-01-31T00:00:00"/>
    <s v="Repas"/>
    <m/>
    <x v="4"/>
    <x v="3"/>
    <m/>
    <n v="10000"/>
    <n v="-370142.45999999996"/>
    <x v="11"/>
    <x v="0"/>
    <s v="E8-r"/>
    <s v="OUI"/>
  </r>
  <r>
    <d v="2017-01-31T00:00:00"/>
    <s v="Local transport"/>
    <s v="Pour deplacement inter urbain ville de Lome"/>
    <x v="2"/>
    <x v="3"/>
    <m/>
    <n v="2000"/>
    <n v="-372142.45999999996"/>
    <x v="11"/>
    <x v="0"/>
    <s v="E8-r"/>
    <s v="OUI"/>
  </r>
  <r>
    <d v="2017-01-31T00:00:00"/>
    <s v="Local transport "/>
    <s v="Deplacement Maison - bureau - Maison"/>
    <x v="2"/>
    <x v="4"/>
    <m/>
    <n v="500"/>
    <n v="-372642.45999999996"/>
    <x v="12"/>
    <x v="0"/>
    <s v="KPETEMEY-r"/>
    <s v="OUI"/>
  </r>
  <r>
    <d v="2017-01-31T00:00:00"/>
    <s v="Local transport "/>
    <s v="Deplacement Maison - bureau - Maison"/>
    <x v="2"/>
    <x v="4"/>
    <m/>
    <n v="1000"/>
    <n v="-373642.45999999996"/>
    <x v="10"/>
    <x v="0"/>
    <s v="DARIUS-r"/>
    <s v="OUI"/>
  </r>
  <r>
    <d v="2017-01-31T00:00:00"/>
    <s v="Local transport "/>
    <s v="Deplacement Maison - bureau - Maison"/>
    <x v="2"/>
    <x v="4"/>
    <m/>
    <n v="1000"/>
    <n v="-374642.45999999996"/>
    <x v="13"/>
    <x v="0"/>
    <s v="NICOLE-r"/>
    <s v="OUI"/>
  </r>
  <r>
    <d v="2017-01-31T00:00:00"/>
    <s v="Local transport "/>
    <s v="Aller retour aflao pour investigation"/>
    <x v="2"/>
    <x v="3"/>
    <m/>
    <n v="1600"/>
    <n v="-376242.45999999996"/>
    <x v="5"/>
    <x v="0"/>
    <s v="I26-r"/>
    <s v="OUI"/>
  </r>
  <r>
    <d v="2017-01-31T00:00:00"/>
    <s v="Local transport "/>
    <s v="Aller retour akodessewa-grand marché"/>
    <x v="2"/>
    <x v="3"/>
    <m/>
    <n v="2500"/>
    <n v="-378742.45999999996"/>
    <x v="7"/>
    <x v="0"/>
    <s v="I48-r"/>
    <s v="OUI"/>
  </r>
  <r>
    <d v="2017-01-31T00:00:00"/>
    <s v="2xBoisson"/>
    <m/>
    <x v="10"/>
    <x v="3"/>
    <m/>
    <n v="1100"/>
    <n v="-379842.45999999996"/>
    <x v="7"/>
    <x v="0"/>
    <s v="I48-r"/>
    <s v="OUI"/>
  </r>
  <r>
    <d v="2017-01-31T00:00:00"/>
    <s v="Achat 1x credit togocel "/>
    <m/>
    <x v="0"/>
    <x v="1"/>
    <m/>
    <n v="4500"/>
    <n v="-384342.45999999996"/>
    <x v="14"/>
    <x v="0"/>
    <s v="DAVID-5"/>
    <s v="OUI"/>
  </r>
  <r>
    <d v="2017-01-31T00:00:00"/>
    <s v="Local transport "/>
    <s v="Aller retour boutique pour achat de carte de recharge"/>
    <x v="2"/>
    <x v="1"/>
    <m/>
    <n v="400"/>
    <n v="-384742.45999999996"/>
    <x v="14"/>
    <x v="0"/>
    <s v="DAVID-r"/>
    <s v="OUI"/>
  </r>
  <r>
    <d v="2017-01-31T00:00:00"/>
    <s v="Local transport "/>
    <s v="Aller retour bank"/>
    <x v="2"/>
    <x v="0"/>
    <m/>
    <n v="2500"/>
    <n v="-387242.45999999996"/>
    <x v="0"/>
    <x v="0"/>
    <s v="RENS-r"/>
    <s v="OUI"/>
  </r>
  <r>
    <d v="2017-01-31T00:00:00"/>
    <s v="Deposit for registration of internet and speed up process"/>
    <s v="Pour vite inataller le wifi au bureau"/>
    <x v="5"/>
    <x v="0"/>
    <m/>
    <n v="10000"/>
    <n v="-397242.45999999996"/>
    <x v="0"/>
    <x v="0"/>
    <s v="RENS-r"/>
    <s v="OUI"/>
  </r>
  <r>
    <d v="2017-01-31T00:00:00"/>
    <s v="Phone credit for possible operation 1-2"/>
    <m/>
    <x v="0"/>
    <x v="0"/>
    <m/>
    <n v="18900"/>
    <n v="-416142.45999999996"/>
    <x v="0"/>
    <x v="0"/>
    <s v="RENS-45"/>
    <s v="OUI"/>
  </r>
  <r>
    <d v="2017-01-31T00:00:00"/>
    <s v="Local transport "/>
    <s v="Aller retour bureau"/>
    <x v="2"/>
    <x v="5"/>
    <m/>
    <n v="1000"/>
    <n v="-417142.45999999996"/>
    <x v="11"/>
    <x v="0"/>
    <s v="E8-r"/>
    <s v="OUI"/>
  </r>
  <r>
    <d v="2017-01-31T00:00:00"/>
    <s v="Deplacement imprevus"/>
    <s v="Avec la cibe venue de Kara"/>
    <x v="2"/>
    <x v="5"/>
    <m/>
    <n v="2000"/>
    <n v="-419142.45999999996"/>
    <x v="11"/>
    <x v="0"/>
    <s v="E8-r"/>
    <s v="OUI"/>
  </r>
  <r>
    <d v="2017-01-31T00:00:00"/>
    <s v="Boisson"/>
    <m/>
    <x v="10"/>
    <x v="5"/>
    <m/>
    <n v="5000"/>
    <n v="-424142.45999999996"/>
    <x v="11"/>
    <x v="0"/>
    <s v="E8-r"/>
    <s v="OUI"/>
  </r>
  <r>
    <d v="2017-01-31T00:00:00"/>
    <s v="Repas"/>
    <m/>
    <x v="10"/>
    <x v="5"/>
    <m/>
    <n v="7000"/>
    <n v="-431142.45999999996"/>
    <x v="11"/>
    <x v="0"/>
    <s v="E8-r"/>
    <s v="OUI"/>
  </r>
  <r>
    <m/>
    <s v="TOTAL"/>
    <m/>
    <x v="14"/>
    <x v="6"/>
    <n v="2623828"/>
    <n v="3054970.46"/>
    <n v="-431142.45999999996"/>
    <x v="9"/>
    <x v="1"/>
    <m/>
    <m/>
  </r>
  <r>
    <m/>
    <m/>
    <m/>
    <x v="14"/>
    <x v="6"/>
    <m/>
    <m/>
    <m/>
    <x v="9"/>
    <x v="1"/>
    <m/>
    <m/>
  </r>
  <r>
    <m/>
    <m/>
    <m/>
    <x v="14"/>
    <x v="6"/>
    <m/>
    <m/>
    <m/>
    <x v="9"/>
    <x v="1"/>
    <m/>
    <m/>
  </r>
  <r>
    <m/>
    <m/>
    <m/>
    <x v="14"/>
    <x v="6"/>
    <m/>
    <m/>
    <m/>
    <x v="9"/>
    <x v="1"/>
    <m/>
    <m/>
  </r>
  <r>
    <m/>
    <m/>
    <m/>
    <x v="14"/>
    <x v="6"/>
    <m/>
    <m/>
    <m/>
    <x v="9"/>
    <x v="1"/>
    <m/>
    <m/>
  </r>
  <r>
    <m/>
    <m/>
    <m/>
    <x v="14"/>
    <x v="6"/>
    <m/>
    <m/>
    <m/>
    <x v="9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8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P12" firstHeaderRow="1" firstDataRow="2" firstDataCol="1"/>
  <pivotFields count="12">
    <pivotField showAll="0"/>
    <pivotField showAll="0"/>
    <pivotField showAll="0" defaultSubtotal="0"/>
    <pivotField axis="axisCol" showAll="0">
      <items count="25">
        <item x="13"/>
        <item x="6"/>
        <item x="5"/>
        <item x="12"/>
        <item x="1"/>
        <item x="7"/>
        <item x="11"/>
        <item m="1" x="17"/>
        <item x="0"/>
        <item x="2"/>
        <item m="1" x="22"/>
        <item x="8"/>
        <item m="1" x="20"/>
        <item m="1" x="15"/>
        <item m="1" x="23"/>
        <item m="1" x="19"/>
        <item h="1" x="14"/>
        <item m="1" x="21"/>
        <item x="3"/>
        <item m="1" x="16"/>
        <item x="4"/>
        <item m="1" x="18"/>
        <item x="9"/>
        <item x="10"/>
        <item t="default"/>
      </items>
    </pivotField>
    <pivotField axis="axisRow" showAll="0">
      <items count="8">
        <item x="3"/>
        <item x="4"/>
        <item x="0"/>
        <item x="1"/>
        <item x="6"/>
        <item x="2"/>
        <item x="5"/>
        <item t="default"/>
      </items>
    </pivotField>
    <pivotField showAll="0"/>
    <pivotField dataField="1" showAll="0"/>
    <pivotField showAll="0"/>
    <pivotField showAll="0"/>
    <pivotField axis="axisRow" showAll="0">
      <items count="4">
        <item h="1" m="1" x="2"/>
        <item x="0"/>
        <item x="1"/>
        <item t="default"/>
      </items>
    </pivotField>
    <pivotField showAll="0"/>
    <pivotField showAll="0"/>
  </pivotFields>
  <rowFields count="2">
    <field x="9"/>
    <field x="4"/>
  </rowFields>
  <rowItems count="8">
    <i>
      <x v="1"/>
    </i>
    <i r="1">
      <x/>
    </i>
    <i r="1">
      <x v="1"/>
    </i>
    <i r="1">
      <x v="2"/>
    </i>
    <i r="1">
      <x v="3"/>
    </i>
    <i r="1">
      <x v="5"/>
    </i>
    <i r="1">
      <x v="6"/>
    </i>
    <i t="grand">
      <x/>
    </i>
  </rowItems>
  <colFields count="1">
    <field x="3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1"/>
    </i>
    <i>
      <x v="18"/>
    </i>
    <i>
      <x v="20"/>
    </i>
    <i>
      <x v="22"/>
    </i>
    <i>
      <x v="23"/>
    </i>
    <i t="grand">
      <x/>
    </i>
  </colItems>
  <dataFields count="1">
    <dataField name="Somme de Montant dépensé" fld="6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18" firstHeaderRow="1" firstDataRow="1" firstDataCol="1"/>
  <pivotFields count="12">
    <pivotField showAll="0"/>
    <pivotField showAll="0"/>
    <pivotField showAll="0" defaultSubtotal="0"/>
    <pivotField showAll="0"/>
    <pivotField showAll="0"/>
    <pivotField showAll="0"/>
    <pivotField dataField="1" showAll="0"/>
    <pivotField showAll="0"/>
    <pivotField axis="axisRow" showAll="0">
      <items count="20">
        <item m="1" x="16"/>
        <item x="2"/>
        <item x="4"/>
        <item x="8"/>
        <item x="10"/>
        <item m="1" x="17"/>
        <item x="14"/>
        <item x="11"/>
        <item m="1" x="15"/>
        <item x="5"/>
        <item x="7"/>
        <item x="6"/>
        <item x="12"/>
        <item x="3"/>
        <item x="13"/>
        <item x="1"/>
        <item x="0"/>
        <item m="1" x="18"/>
        <item h="1" x="9"/>
        <item t="default"/>
      </items>
    </pivotField>
    <pivotField showAll="0"/>
    <pivotField showAll="0"/>
    <pivotField showAll="0"/>
  </pivotFields>
  <rowFields count="1">
    <field x="8"/>
  </rowFields>
  <rowItems count="15">
    <i>
      <x v="1"/>
    </i>
    <i>
      <x v="2"/>
    </i>
    <i>
      <x v="3"/>
    </i>
    <i>
      <x v="4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me de Montant dépensé" fld="6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9"/>
  <sheetViews>
    <sheetView topLeftCell="A319" zoomScaleNormal="100" workbookViewId="0">
      <selection activeCell="K336" sqref="K336"/>
    </sheetView>
  </sheetViews>
  <sheetFormatPr baseColWidth="10" defaultColWidth="11.42578125" defaultRowHeight="15.75"/>
  <cols>
    <col min="1" max="1" width="11.42578125" style="19"/>
    <col min="2" max="2" width="49.42578125" style="19" customWidth="1"/>
    <col min="3" max="3" width="48.7109375" style="19" customWidth="1"/>
    <col min="4" max="4" width="19" style="19" customWidth="1"/>
    <col min="5" max="5" width="13.28515625" style="93" bestFit="1" customWidth="1"/>
    <col min="6" max="6" width="13.28515625" style="116" customWidth="1"/>
    <col min="7" max="7" width="13.28515625" style="117" customWidth="1"/>
    <col min="8" max="8" width="16.5703125" style="19" customWidth="1"/>
    <col min="9" max="9" width="14.28515625" style="93" customWidth="1"/>
    <col min="10" max="10" width="12.140625" style="93" customWidth="1"/>
    <col min="11" max="11" width="16.5703125" style="19" customWidth="1"/>
    <col min="12" max="12" width="10.5703125" style="93" bestFit="1" customWidth="1"/>
    <col min="13" max="16384" width="11.42578125" style="19"/>
  </cols>
  <sheetData>
    <row r="1" spans="1:13" ht="28.5">
      <c r="A1" s="124" t="s">
        <v>0</v>
      </c>
      <c r="B1" s="125" t="s">
        <v>1</v>
      </c>
      <c r="C1" s="125" t="s">
        <v>327</v>
      </c>
      <c r="D1" s="126" t="s">
        <v>2</v>
      </c>
      <c r="E1" s="127" t="s">
        <v>3</v>
      </c>
      <c r="F1" s="128" t="s">
        <v>12</v>
      </c>
      <c r="G1" s="129" t="s">
        <v>4</v>
      </c>
      <c r="H1" s="130" t="s">
        <v>13</v>
      </c>
      <c r="I1" s="127" t="s">
        <v>5</v>
      </c>
      <c r="J1" s="127" t="s">
        <v>6</v>
      </c>
      <c r="K1" s="130" t="s">
        <v>7</v>
      </c>
      <c r="L1" s="131" t="s">
        <v>8</v>
      </c>
    </row>
    <row r="2" spans="1:13" ht="15.75" customHeight="1">
      <c r="A2" s="75">
        <v>42736</v>
      </c>
      <c r="B2" s="88" t="s">
        <v>423</v>
      </c>
      <c r="C2" s="88" t="s">
        <v>328</v>
      </c>
      <c r="D2" s="77" t="s">
        <v>10</v>
      </c>
      <c r="E2" s="78" t="s">
        <v>44</v>
      </c>
      <c r="F2" s="77"/>
      <c r="G2" s="16">
        <v>6000</v>
      </c>
      <c r="H2" s="22">
        <f>+F2-G2</f>
        <v>-6000</v>
      </c>
      <c r="I2" s="77" t="s">
        <v>170</v>
      </c>
      <c r="J2" s="78" t="s">
        <v>86</v>
      </c>
      <c r="K2" s="89" t="s">
        <v>187</v>
      </c>
      <c r="L2" s="18" t="s">
        <v>9</v>
      </c>
    </row>
    <row r="3" spans="1:13" ht="15.75" customHeight="1">
      <c r="A3" s="75">
        <v>42736</v>
      </c>
      <c r="B3" s="122" t="s">
        <v>424</v>
      </c>
      <c r="C3" s="122" t="s">
        <v>329</v>
      </c>
      <c r="D3" s="77" t="s">
        <v>61</v>
      </c>
      <c r="E3" s="78" t="s">
        <v>26</v>
      </c>
      <c r="F3" s="77"/>
      <c r="G3" s="16">
        <v>500</v>
      </c>
      <c r="H3" s="22">
        <f>+H2+F3-G3</f>
        <v>-6500</v>
      </c>
      <c r="I3" s="77" t="s">
        <v>170</v>
      </c>
      <c r="J3" s="78" t="s">
        <v>86</v>
      </c>
      <c r="K3" s="13" t="s">
        <v>187</v>
      </c>
      <c r="L3" s="18" t="s">
        <v>9</v>
      </c>
    </row>
    <row r="4" spans="1:13" s="93" customFormat="1" ht="21" customHeight="1">
      <c r="A4" s="75">
        <v>42736</v>
      </c>
      <c r="B4" s="88" t="s">
        <v>425</v>
      </c>
      <c r="C4" s="88" t="s">
        <v>330</v>
      </c>
      <c r="D4" s="82" t="s">
        <v>11</v>
      </c>
      <c r="E4" s="78" t="s">
        <v>44</v>
      </c>
      <c r="F4" s="77"/>
      <c r="G4" s="16">
        <v>10000</v>
      </c>
      <c r="H4" s="22">
        <f t="shared" ref="H4:H67" si="0">+H3+F4-G4</f>
        <v>-16500</v>
      </c>
      <c r="I4" s="77" t="s">
        <v>170</v>
      </c>
      <c r="J4" s="78" t="s">
        <v>86</v>
      </c>
      <c r="K4" s="13" t="s">
        <v>187</v>
      </c>
      <c r="L4" s="18" t="s">
        <v>9</v>
      </c>
    </row>
    <row r="5" spans="1:13" s="93" customFormat="1">
      <c r="A5" s="75">
        <v>42736</v>
      </c>
      <c r="B5" s="91" t="s">
        <v>284</v>
      </c>
      <c r="C5" s="91"/>
      <c r="D5" s="77" t="s">
        <v>61</v>
      </c>
      <c r="E5" s="78" t="s">
        <v>26</v>
      </c>
      <c r="F5" s="77"/>
      <c r="G5" s="16">
        <v>2000</v>
      </c>
      <c r="H5" s="22">
        <f t="shared" si="0"/>
        <v>-18500</v>
      </c>
      <c r="I5" s="77" t="s">
        <v>170</v>
      </c>
      <c r="J5" s="78" t="s">
        <v>86</v>
      </c>
      <c r="K5" s="13" t="s">
        <v>187</v>
      </c>
      <c r="L5" s="18" t="s">
        <v>9</v>
      </c>
    </row>
    <row r="6" spans="1:13" s="93" customFormat="1" ht="18.75" customHeight="1">
      <c r="A6" s="75">
        <v>42736</v>
      </c>
      <c r="B6" s="90" t="s">
        <v>426</v>
      </c>
      <c r="C6" s="122" t="s">
        <v>329</v>
      </c>
      <c r="D6" s="82" t="s">
        <v>61</v>
      </c>
      <c r="E6" s="78" t="s">
        <v>44</v>
      </c>
      <c r="F6" s="77"/>
      <c r="G6" s="16">
        <v>3000</v>
      </c>
      <c r="H6" s="22">
        <f t="shared" si="0"/>
        <v>-21500</v>
      </c>
      <c r="I6" s="77" t="s">
        <v>170</v>
      </c>
      <c r="J6" s="78" t="s">
        <v>86</v>
      </c>
      <c r="K6" s="13" t="s">
        <v>187</v>
      </c>
      <c r="L6" s="18" t="s">
        <v>9</v>
      </c>
    </row>
    <row r="7" spans="1:13" s="93" customFormat="1">
      <c r="A7" s="75">
        <v>42736</v>
      </c>
      <c r="B7" s="91" t="s">
        <v>286</v>
      </c>
      <c r="C7" s="91"/>
      <c r="D7" s="77" t="s">
        <v>285</v>
      </c>
      <c r="E7" s="78" t="s">
        <v>26</v>
      </c>
      <c r="F7" s="77"/>
      <c r="G7" s="16">
        <v>25000</v>
      </c>
      <c r="H7" s="22">
        <f t="shared" si="0"/>
        <v>-46500</v>
      </c>
      <c r="I7" s="77" t="s">
        <v>170</v>
      </c>
      <c r="J7" s="78" t="s">
        <v>86</v>
      </c>
      <c r="K7" s="13" t="s">
        <v>318</v>
      </c>
      <c r="L7" s="18" t="s">
        <v>9</v>
      </c>
    </row>
    <row r="8" spans="1:13" s="93" customFormat="1">
      <c r="A8" s="75">
        <v>42742</v>
      </c>
      <c r="B8" s="8" t="s">
        <v>297</v>
      </c>
      <c r="C8" s="8" t="s">
        <v>449</v>
      </c>
      <c r="D8" s="82" t="s">
        <v>320</v>
      </c>
      <c r="E8" s="78" t="s">
        <v>319</v>
      </c>
      <c r="F8" s="12"/>
      <c r="G8" s="16">
        <v>5000</v>
      </c>
      <c r="H8" s="22">
        <f t="shared" si="0"/>
        <v>-51500</v>
      </c>
      <c r="I8" s="91" t="s">
        <v>134</v>
      </c>
      <c r="J8" s="78" t="s">
        <v>86</v>
      </c>
      <c r="K8" s="17" t="s">
        <v>135</v>
      </c>
      <c r="L8" s="18" t="s">
        <v>9</v>
      </c>
    </row>
    <row r="9" spans="1:13" s="93" customFormat="1">
      <c r="A9" s="75">
        <v>42742</v>
      </c>
      <c r="B9" s="8" t="s">
        <v>298</v>
      </c>
      <c r="C9" s="8"/>
      <c r="D9" s="6" t="s">
        <v>320</v>
      </c>
      <c r="E9" s="78" t="s">
        <v>319</v>
      </c>
      <c r="F9" s="12"/>
      <c r="G9" s="16">
        <v>6000</v>
      </c>
      <c r="H9" s="22">
        <f t="shared" si="0"/>
        <v>-57500</v>
      </c>
      <c r="I9" s="77" t="s">
        <v>134</v>
      </c>
      <c r="J9" s="78" t="s">
        <v>86</v>
      </c>
      <c r="K9" s="17" t="s">
        <v>138</v>
      </c>
      <c r="L9" s="18" t="s">
        <v>9</v>
      </c>
    </row>
    <row r="10" spans="1:13">
      <c r="A10" s="75">
        <v>42742</v>
      </c>
      <c r="B10" s="11" t="s">
        <v>145</v>
      </c>
      <c r="C10" s="11"/>
      <c r="D10" s="6" t="s">
        <v>320</v>
      </c>
      <c r="E10" s="78" t="s">
        <v>44</v>
      </c>
      <c r="F10" s="12"/>
      <c r="G10" s="16">
        <v>1000</v>
      </c>
      <c r="H10" s="22">
        <f t="shared" si="0"/>
        <v>-58500</v>
      </c>
      <c r="I10" s="77" t="s">
        <v>170</v>
      </c>
      <c r="J10" s="78" t="s">
        <v>86</v>
      </c>
      <c r="K10" s="17" t="s">
        <v>171</v>
      </c>
      <c r="L10" s="18" t="s">
        <v>9</v>
      </c>
    </row>
    <row r="11" spans="1:13">
      <c r="A11" s="95">
        <v>42742</v>
      </c>
      <c r="B11" s="11" t="s">
        <v>31</v>
      </c>
      <c r="C11" s="11"/>
      <c r="D11" s="6" t="s">
        <v>10</v>
      </c>
      <c r="E11" s="78" t="s">
        <v>44</v>
      </c>
      <c r="F11" s="12"/>
      <c r="G11" s="16">
        <v>2000</v>
      </c>
      <c r="H11" s="22">
        <f t="shared" si="0"/>
        <v>-60500</v>
      </c>
      <c r="I11" s="77" t="s">
        <v>170</v>
      </c>
      <c r="J11" s="78" t="s">
        <v>86</v>
      </c>
      <c r="K11" s="22" t="s">
        <v>15</v>
      </c>
      <c r="L11" s="18" t="s">
        <v>16</v>
      </c>
    </row>
    <row r="12" spans="1:13" ht="15.75" customHeight="1">
      <c r="A12" s="95">
        <v>42743</v>
      </c>
      <c r="B12" s="11" t="s">
        <v>136</v>
      </c>
      <c r="C12" s="11"/>
      <c r="D12" s="6" t="s">
        <v>320</v>
      </c>
      <c r="E12" s="78" t="s">
        <v>319</v>
      </c>
      <c r="F12" s="12"/>
      <c r="G12" s="16">
        <v>3500</v>
      </c>
      <c r="H12" s="22">
        <f t="shared" si="0"/>
        <v>-64000</v>
      </c>
      <c r="I12" s="77" t="s">
        <v>134</v>
      </c>
      <c r="J12" s="78" t="s">
        <v>86</v>
      </c>
      <c r="K12" s="17" t="s">
        <v>139</v>
      </c>
      <c r="L12" s="18" t="s">
        <v>9</v>
      </c>
    </row>
    <row r="13" spans="1:13" ht="15.75" customHeight="1">
      <c r="A13" s="95">
        <v>42743</v>
      </c>
      <c r="B13" s="96" t="s">
        <v>136</v>
      </c>
      <c r="C13" s="96"/>
      <c r="D13" s="21" t="s">
        <v>320</v>
      </c>
      <c r="E13" s="78" t="s">
        <v>319</v>
      </c>
      <c r="F13" s="97"/>
      <c r="G13" s="85">
        <v>1000</v>
      </c>
      <c r="H13" s="22">
        <f t="shared" si="0"/>
        <v>-65000</v>
      </c>
      <c r="I13" s="77" t="s">
        <v>134</v>
      </c>
      <c r="J13" s="78" t="s">
        <v>86</v>
      </c>
      <c r="K13" s="17" t="s">
        <v>140</v>
      </c>
      <c r="L13" s="83" t="s">
        <v>9</v>
      </c>
    </row>
    <row r="14" spans="1:13" ht="15.75" customHeight="1">
      <c r="A14" s="95">
        <v>42743</v>
      </c>
      <c r="B14" s="96" t="s">
        <v>141</v>
      </c>
      <c r="C14" s="96"/>
      <c r="D14" s="21" t="s">
        <v>320</v>
      </c>
      <c r="E14" s="78" t="s">
        <v>319</v>
      </c>
      <c r="F14" s="97"/>
      <c r="G14" s="85">
        <v>6550</v>
      </c>
      <c r="H14" s="22">
        <f t="shared" si="0"/>
        <v>-71550</v>
      </c>
      <c r="I14" s="77" t="s">
        <v>134</v>
      </c>
      <c r="J14" s="78" t="s">
        <v>86</v>
      </c>
      <c r="K14" s="17" t="s">
        <v>142</v>
      </c>
      <c r="L14" s="83" t="s">
        <v>9</v>
      </c>
    </row>
    <row r="15" spans="1:13" s="79" customFormat="1">
      <c r="A15" s="75">
        <v>42743</v>
      </c>
      <c r="B15" s="96" t="s">
        <v>172</v>
      </c>
      <c r="C15" s="134" t="s">
        <v>448</v>
      </c>
      <c r="D15" s="21" t="s">
        <v>320</v>
      </c>
      <c r="E15" s="94" t="s">
        <v>44</v>
      </c>
      <c r="F15" s="97"/>
      <c r="G15" s="85">
        <v>120000</v>
      </c>
      <c r="H15" s="22">
        <f t="shared" si="0"/>
        <v>-191550</v>
      </c>
      <c r="I15" s="81" t="s">
        <v>170</v>
      </c>
      <c r="J15" s="78" t="s">
        <v>86</v>
      </c>
      <c r="K15" s="98" t="s">
        <v>173</v>
      </c>
      <c r="L15" s="83" t="s">
        <v>9</v>
      </c>
    </row>
    <row r="16" spans="1:13">
      <c r="A16" s="75">
        <v>42743</v>
      </c>
      <c r="B16" s="8" t="s">
        <v>294</v>
      </c>
      <c r="C16" s="8"/>
      <c r="D16" s="6" t="s">
        <v>320</v>
      </c>
      <c r="E16" s="78" t="s">
        <v>44</v>
      </c>
      <c r="F16" s="12"/>
      <c r="G16" s="16">
        <v>2000</v>
      </c>
      <c r="H16" s="22">
        <f t="shared" si="0"/>
        <v>-193550</v>
      </c>
      <c r="I16" s="77" t="s">
        <v>170</v>
      </c>
      <c r="J16" s="78" t="s">
        <v>86</v>
      </c>
      <c r="K16" s="17" t="s">
        <v>174</v>
      </c>
      <c r="L16" s="18" t="s">
        <v>9</v>
      </c>
      <c r="M16" s="79"/>
    </row>
    <row r="17" spans="1:12" s="93" customFormat="1">
      <c r="A17" s="75">
        <v>42743</v>
      </c>
      <c r="B17" s="88" t="s">
        <v>293</v>
      </c>
      <c r="C17" s="88"/>
      <c r="D17" s="82" t="s">
        <v>10</v>
      </c>
      <c r="E17" s="78" t="s">
        <v>26</v>
      </c>
      <c r="F17" s="77"/>
      <c r="G17" s="16">
        <v>28305.46</v>
      </c>
      <c r="H17" s="22">
        <f t="shared" si="0"/>
        <v>-221855.46</v>
      </c>
      <c r="I17" s="77" t="s">
        <v>170</v>
      </c>
      <c r="J17" s="78" t="s">
        <v>86</v>
      </c>
      <c r="K17" s="7" t="s">
        <v>187</v>
      </c>
      <c r="L17" s="18" t="s">
        <v>16</v>
      </c>
    </row>
    <row r="18" spans="1:12">
      <c r="A18" s="75">
        <v>42743</v>
      </c>
      <c r="B18" s="11" t="s">
        <v>136</v>
      </c>
      <c r="C18" s="11"/>
      <c r="D18" s="6" t="s">
        <v>320</v>
      </c>
      <c r="E18" s="78" t="s">
        <v>44</v>
      </c>
      <c r="F18" s="12"/>
      <c r="G18" s="16">
        <v>3500</v>
      </c>
      <c r="H18" s="22">
        <f t="shared" si="0"/>
        <v>-225355.46</v>
      </c>
      <c r="I18" s="77" t="s">
        <v>170</v>
      </c>
      <c r="J18" s="78" t="s">
        <v>86</v>
      </c>
      <c r="K18" s="17" t="s">
        <v>175</v>
      </c>
      <c r="L18" s="18" t="s">
        <v>9</v>
      </c>
    </row>
    <row r="19" spans="1:12">
      <c r="A19" s="75">
        <v>42743</v>
      </c>
      <c r="B19" s="11" t="s">
        <v>136</v>
      </c>
      <c r="C19" s="11"/>
      <c r="D19" s="6" t="s">
        <v>320</v>
      </c>
      <c r="E19" s="78" t="s">
        <v>44</v>
      </c>
      <c r="F19" s="12"/>
      <c r="G19" s="16">
        <v>2500</v>
      </c>
      <c r="H19" s="22">
        <f t="shared" si="0"/>
        <v>-227855.46</v>
      </c>
      <c r="I19" s="77" t="s">
        <v>170</v>
      </c>
      <c r="J19" s="78" t="s">
        <v>86</v>
      </c>
      <c r="K19" s="17" t="s">
        <v>176</v>
      </c>
      <c r="L19" s="18" t="s">
        <v>9</v>
      </c>
    </row>
    <row r="20" spans="1:12">
      <c r="A20" s="15">
        <v>42743</v>
      </c>
      <c r="B20" s="11" t="s">
        <v>427</v>
      </c>
      <c r="C20" s="8" t="s">
        <v>332</v>
      </c>
      <c r="D20" s="9" t="s">
        <v>11</v>
      </c>
      <c r="E20" s="78" t="s">
        <v>44</v>
      </c>
      <c r="F20" s="12"/>
      <c r="G20" s="99">
        <v>5000</v>
      </c>
      <c r="H20" s="22">
        <f t="shared" si="0"/>
        <v>-232855.46</v>
      </c>
      <c r="I20" s="84" t="s">
        <v>170</v>
      </c>
      <c r="J20" s="78" t="s">
        <v>86</v>
      </c>
      <c r="K20" s="7" t="s">
        <v>178</v>
      </c>
      <c r="L20" s="92" t="s">
        <v>9</v>
      </c>
    </row>
    <row r="21" spans="1:12">
      <c r="A21" s="15">
        <v>42743</v>
      </c>
      <c r="B21" s="10" t="s">
        <v>428</v>
      </c>
      <c r="C21" s="14" t="s">
        <v>333</v>
      </c>
      <c r="D21" s="6" t="s">
        <v>38</v>
      </c>
      <c r="E21" s="78" t="s">
        <v>26</v>
      </c>
      <c r="F21" s="6"/>
      <c r="G21" s="16">
        <v>1000</v>
      </c>
      <c r="H21" s="22">
        <f t="shared" si="0"/>
        <v>-233855.46</v>
      </c>
      <c r="I21" s="84" t="s">
        <v>170</v>
      </c>
      <c r="J21" s="78" t="s">
        <v>86</v>
      </c>
      <c r="K21" s="7" t="s">
        <v>177</v>
      </c>
      <c r="L21" s="18" t="s">
        <v>9</v>
      </c>
    </row>
    <row r="22" spans="1:12" ht="15.75" customHeight="1">
      <c r="A22" s="15">
        <v>42744</v>
      </c>
      <c r="B22" s="10" t="s">
        <v>25</v>
      </c>
      <c r="C22" s="10"/>
      <c r="D22" s="6" t="s">
        <v>11</v>
      </c>
      <c r="E22" s="78" t="s">
        <v>26</v>
      </c>
      <c r="F22" s="16"/>
      <c r="G22" s="16">
        <v>2000</v>
      </c>
      <c r="H22" s="22">
        <f t="shared" si="0"/>
        <v>-235855.46</v>
      </c>
      <c r="I22" s="84" t="s">
        <v>27</v>
      </c>
      <c r="J22" s="78" t="s">
        <v>86</v>
      </c>
      <c r="K22" s="20" t="s">
        <v>28</v>
      </c>
      <c r="L22" s="18" t="s">
        <v>9</v>
      </c>
    </row>
    <row r="23" spans="1:12" ht="15.75" customHeight="1">
      <c r="A23" s="15">
        <v>42744</v>
      </c>
      <c r="B23" s="11" t="s">
        <v>429</v>
      </c>
      <c r="C23" s="8" t="s">
        <v>334</v>
      </c>
      <c r="D23" s="84" t="s">
        <v>11</v>
      </c>
      <c r="E23" s="78" t="s">
        <v>44</v>
      </c>
      <c r="F23" s="100"/>
      <c r="G23" s="99">
        <v>5000</v>
      </c>
      <c r="H23" s="22">
        <f t="shared" si="0"/>
        <v>-240855.46</v>
      </c>
      <c r="I23" s="84" t="s">
        <v>85</v>
      </c>
      <c r="J23" s="78" t="s">
        <v>86</v>
      </c>
      <c r="K23" s="7" t="s">
        <v>87</v>
      </c>
      <c r="L23" s="92" t="s">
        <v>9</v>
      </c>
    </row>
    <row r="24" spans="1:12" ht="15.75" customHeight="1">
      <c r="A24" s="15">
        <v>42744</v>
      </c>
      <c r="B24" s="10" t="s">
        <v>88</v>
      </c>
      <c r="C24" s="14" t="s">
        <v>335</v>
      </c>
      <c r="D24" s="77" t="s">
        <v>14</v>
      </c>
      <c r="E24" s="78" t="s">
        <v>26</v>
      </c>
      <c r="F24" s="12"/>
      <c r="G24" s="16">
        <v>115000</v>
      </c>
      <c r="H24" s="22">
        <f t="shared" si="0"/>
        <v>-355855.45999999996</v>
      </c>
      <c r="I24" s="84" t="s">
        <v>85</v>
      </c>
      <c r="J24" s="78" t="s">
        <v>86</v>
      </c>
      <c r="K24" s="7" t="s">
        <v>89</v>
      </c>
      <c r="L24" s="18" t="s">
        <v>9</v>
      </c>
    </row>
    <row r="25" spans="1:12" ht="15.75" customHeight="1">
      <c r="A25" s="75">
        <v>42744</v>
      </c>
      <c r="B25" s="11" t="s">
        <v>31</v>
      </c>
      <c r="C25" s="11"/>
      <c r="D25" s="6" t="s">
        <v>10</v>
      </c>
      <c r="E25" s="78" t="s">
        <v>319</v>
      </c>
      <c r="F25" s="12"/>
      <c r="G25" s="16">
        <v>2000</v>
      </c>
      <c r="H25" s="22">
        <f t="shared" si="0"/>
        <v>-357855.45999999996</v>
      </c>
      <c r="I25" s="77" t="s">
        <v>134</v>
      </c>
      <c r="J25" s="78" t="s">
        <v>86</v>
      </c>
      <c r="K25" s="22" t="s">
        <v>15</v>
      </c>
      <c r="L25" s="18" t="s">
        <v>16</v>
      </c>
    </row>
    <row r="26" spans="1:12" ht="15.75" customHeight="1">
      <c r="A26" s="75">
        <v>42744</v>
      </c>
      <c r="B26" s="10" t="s">
        <v>430</v>
      </c>
      <c r="C26" s="14" t="s">
        <v>336</v>
      </c>
      <c r="D26" s="6" t="s">
        <v>11</v>
      </c>
      <c r="E26" s="78" t="s">
        <v>319</v>
      </c>
      <c r="F26" s="12"/>
      <c r="G26" s="16">
        <v>500</v>
      </c>
      <c r="H26" s="22">
        <f t="shared" si="0"/>
        <v>-358355.45999999996</v>
      </c>
      <c r="I26" s="77" t="s">
        <v>134</v>
      </c>
      <c r="J26" s="78" t="s">
        <v>86</v>
      </c>
      <c r="K26" s="17" t="s">
        <v>143</v>
      </c>
      <c r="L26" s="18" t="s">
        <v>9</v>
      </c>
    </row>
    <row r="27" spans="1:12" ht="15.75" customHeight="1">
      <c r="A27" s="75">
        <v>42744</v>
      </c>
      <c r="B27" s="91" t="s">
        <v>22</v>
      </c>
      <c r="C27" s="91"/>
      <c r="D27" s="6" t="s">
        <v>320</v>
      </c>
      <c r="E27" s="78" t="s">
        <v>319</v>
      </c>
      <c r="F27" s="12"/>
      <c r="G27" s="16">
        <v>1500</v>
      </c>
      <c r="H27" s="22">
        <f t="shared" si="0"/>
        <v>-359855.45999999996</v>
      </c>
      <c r="I27" s="77" t="s">
        <v>134</v>
      </c>
      <c r="J27" s="78" t="s">
        <v>86</v>
      </c>
      <c r="K27" s="17" t="s">
        <v>144</v>
      </c>
      <c r="L27" s="18" t="s">
        <v>9</v>
      </c>
    </row>
    <row r="28" spans="1:12" ht="15.75" customHeight="1">
      <c r="A28" s="75">
        <v>42744</v>
      </c>
      <c r="B28" s="91" t="s">
        <v>136</v>
      </c>
      <c r="C28" s="91"/>
      <c r="D28" s="6" t="s">
        <v>320</v>
      </c>
      <c r="E28" s="78" t="s">
        <v>319</v>
      </c>
      <c r="F28" s="12"/>
      <c r="G28" s="16">
        <v>2500</v>
      </c>
      <c r="H28" s="22">
        <f t="shared" si="0"/>
        <v>-362355.45999999996</v>
      </c>
      <c r="I28" s="77" t="s">
        <v>134</v>
      </c>
      <c r="J28" s="78" t="s">
        <v>86</v>
      </c>
      <c r="K28" s="17" t="s">
        <v>144</v>
      </c>
      <c r="L28" s="18" t="s">
        <v>9</v>
      </c>
    </row>
    <row r="29" spans="1:12">
      <c r="A29" s="75">
        <v>42744</v>
      </c>
      <c r="B29" s="10" t="s">
        <v>34</v>
      </c>
      <c r="C29" s="10"/>
      <c r="D29" s="6" t="s">
        <v>10</v>
      </c>
      <c r="E29" s="78" t="s">
        <v>44</v>
      </c>
      <c r="F29" s="12"/>
      <c r="G29" s="16">
        <v>16000</v>
      </c>
      <c r="H29" s="22">
        <f t="shared" si="0"/>
        <v>-378355.45999999996</v>
      </c>
      <c r="I29" s="77" t="s">
        <v>170</v>
      </c>
      <c r="J29" s="78" t="s">
        <v>86</v>
      </c>
      <c r="K29" s="7" t="s">
        <v>179</v>
      </c>
      <c r="L29" s="18" t="s">
        <v>9</v>
      </c>
    </row>
    <row r="30" spans="1:12">
      <c r="A30" s="75">
        <v>42744</v>
      </c>
      <c r="B30" s="11" t="s">
        <v>22</v>
      </c>
      <c r="C30" s="11"/>
      <c r="D30" s="6" t="s">
        <v>320</v>
      </c>
      <c r="E30" s="78" t="s">
        <v>44</v>
      </c>
      <c r="F30" s="12"/>
      <c r="G30" s="16">
        <v>2000</v>
      </c>
      <c r="H30" s="22">
        <f t="shared" si="0"/>
        <v>-380355.45999999996</v>
      </c>
      <c r="I30" s="77" t="s">
        <v>170</v>
      </c>
      <c r="J30" s="78" t="s">
        <v>86</v>
      </c>
      <c r="K30" s="13" t="s">
        <v>180</v>
      </c>
      <c r="L30" s="18" t="s">
        <v>9</v>
      </c>
    </row>
    <row r="31" spans="1:12">
      <c r="A31" s="75">
        <v>42744</v>
      </c>
      <c r="B31" s="11" t="s">
        <v>181</v>
      </c>
      <c r="C31" s="11"/>
      <c r="D31" s="6" t="s">
        <v>320</v>
      </c>
      <c r="E31" s="78" t="s">
        <v>44</v>
      </c>
      <c r="F31" s="12"/>
      <c r="G31" s="16">
        <v>6500</v>
      </c>
      <c r="H31" s="22">
        <f t="shared" si="0"/>
        <v>-386855.45999999996</v>
      </c>
      <c r="I31" s="77" t="s">
        <v>170</v>
      </c>
      <c r="J31" s="78" t="s">
        <v>86</v>
      </c>
      <c r="K31" s="17" t="s">
        <v>180</v>
      </c>
      <c r="L31" s="18" t="s">
        <v>9</v>
      </c>
    </row>
    <row r="32" spans="1:12">
      <c r="A32" s="15">
        <v>42744</v>
      </c>
      <c r="B32" s="11" t="s">
        <v>431</v>
      </c>
      <c r="C32" s="8" t="s">
        <v>337</v>
      </c>
      <c r="D32" s="9" t="s">
        <v>10</v>
      </c>
      <c r="E32" s="78" t="s">
        <v>44</v>
      </c>
      <c r="F32" s="12"/>
      <c r="G32" s="99">
        <v>1000</v>
      </c>
      <c r="H32" s="22">
        <f t="shared" si="0"/>
        <v>-387855.45999999996</v>
      </c>
      <c r="I32" s="84" t="s">
        <v>170</v>
      </c>
      <c r="J32" s="78" t="s">
        <v>86</v>
      </c>
      <c r="K32" s="101" t="s">
        <v>182</v>
      </c>
      <c r="L32" s="92" t="s">
        <v>9</v>
      </c>
    </row>
    <row r="33" spans="1:12" ht="15.75" customHeight="1">
      <c r="A33" s="15">
        <v>42745</v>
      </c>
      <c r="B33" s="11" t="s">
        <v>429</v>
      </c>
      <c r="C33" s="8" t="s">
        <v>338</v>
      </c>
      <c r="D33" s="84" t="s">
        <v>11</v>
      </c>
      <c r="E33" s="78" t="s">
        <v>44</v>
      </c>
      <c r="F33" s="100"/>
      <c r="G33" s="99">
        <v>5000</v>
      </c>
      <c r="H33" s="22">
        <f t="shared" si="0"/>
        <v>-392855.45999999996</v>
      </c>
      <c r="I33" s="84" t="s">
        <v>85</v>
      </c>
      <c r="J33" s="78" t="s">
        <v>86</v>
      </c>
      <c r="K33" s="7" t="s">
        <v>90</v>
      </c>
      <c r="L33" s="18" t="s">
        <v>9</v>
      </c>
    </row>
    <row r="34" spans="1:12" ht="15.75" customHeight="1">
      <c r="A34" s="15">
        <v>42745</v>
      </c>
      <c r="B34" s="10" t="s">
        <v>432</v>
      </c>
      <c r="C34" s="14" t="s">
        <v>339</v>
      </c>
      <c r="D34" s="77" t="s">
        <v>91</v>
      </c>
      <c r="E34" s="78" t="s">
        <v>26</v>
      </c>
      <c r="F34" s="12"/>
      <c r="G34" s="16">
        <v>33750</v>
      </c>
      <c r="H34" s="22">
        <f t="shared" si="0"/>
        <v>-426605.45999999996</v>
      </c>
      <c r="I34" s="84" t="s">
        <v>85</v>
      </c>
      <c r="J34" s="78" t="s">
        <v>86</v>
      </c>
      <c r="K34" s="7" t="s">
        <v>92</v>
      </c>
      <c r="L34" s="92" t="s">
        <v>9</v>
      </c>
    </row>
    <row r="35" spans="1:12" ht="15.75" customHeight="1">
      <c r="A35" s="15">
        <v>42745</v>
      </c>
      <c r="B35" s="10" t="s">
        <v>93</v>
      </c>
      <c r="C35" s="14" t="s">
        <v>339</v>
      </c>
      <c r="D35" s="77" t="s">
        <v>91</v>
      </c>
      <c r="E35" s="78" t="s">
        <v>26</v>
      </c>
      <c r="F35" s="12"/>
      <c r="G35" s="16">
        <v>9000</v>
      </c>
      <c r="H35" s="22">
        <f t="shared" si="0"/>
        <v>-435605.45999999996</v>
      </c>
      <c r="I35" s="84" t="s">
        <v>85</v>
      </c>
      <c r="J35" s="78" t="s">
        <v>86</v>
      </c>
      <c r="K35" s="7" t="s">
        <v>94</v>
      </c>
      <c r="L35" s="18" t="s">
        <v>9</v>
      </c>
    </row>
    <row r="36" spans="1:12" ht="15.75" customHeight="1">
      <c r="A36" s="15">
        <v>42745</v>
      </c>
      <c r="B36" s="11" t="s">
        <v>433</v>
      </c>
      <c r="C36" s="8" t="s">
        <v>339</v>
      </c>
      <c r="D36" s="77" t="s">
        <v>91</v>
      </c>
      <c r="E36" s="78" t="s">
        <v>26</v>
      </c>
      <c r="F36" s="12"/>
      <c r="G36" s="16">
        <v>10000</v>
      </c>
      <c r="H36" s="22">
        <f t="shared" si="0"/>
        <v>-445605.45999999996</v>
      </c>
      <c r="I36" s="84" t="s">
        <v>85</v>
      </c>
      <c r="J36" s="78" t="s">
        <v>86</v>
      </c>
      <c r="K36" s="7" t="s">
        <v>95</v>
      </c>
      <c r="L36" s="92" t="s">
        <v>9</v>
      </c>
    </row>
    <row r="37" spans="1:12" ht="15.75" customHeight="1">
      <c r="A37" s="75">
        <v>42745</v>
      </c>
      <c r="B37" s="10" t="s">
        <v>430</v>
      </c>
      <c r="C37" s="14" t="s">
        <v>340</v>
      </c>
      <c r="D37" s="6" t="s">
        <v>11</v>
      </c>
      <c r="E37" s="78" t="s">
        <v>319</v>
      </c>
      <c r="F37" s="12"/>
      <c r="G37" s="16">
        <v>700</v>
      </c>
      <c r="H37" s="22">
        <f t="shared" si="0"/>
        <v>-446305.45999999996</v>
      </c>
      <c r="I37" s="77" t="s">
        <v>134</v>
      </c>
      <c r="J37" s="78" t="s">
        <v>86</v>
      </c>
      <c r="K37" s="17" t="s">
        <v>143</v>
      </c>
      <c r="L37" s="18" t="s">
        <v>9</v>
      </c>
    </row>
    <row r="38" spans="1:12" ht="15.75" customHeight="1">
      <c r="A38" s="75">
        <v>42745</v>
      </c>
      <c r="B38" s="10" t="s">
        <v>430</v>
      </c>
      <c r="C38" s="112" t="s">
        <v>341</v>
      </c>
      <c r="D38" s="21" t="s">
        <v>11</v>
      </c>
      <c r="E38" s="78" t="s">
        <v>319</v>
      </c>
      <c r="F38" s="12"/>
      <c r="G38" s="16">
        <v>600</v>
      </c>
      <c r="H38" s="22">
        <f t="shared" si="0"/>
        <v>-446905.45999999996</v>
      </c>
      <c r="I38" s="77" t="s">
        <v>134</v>
      </c>
      <c r="J38" s="78" t="s">
        <v>86</v>
      </c>
      <c r="K38" s="17" t="s">
        <v>143</v>
      </c>
      <c r="L38" s="18" t="s">
        <v>9</v>
      </c>
    </row>
    <row r="39" spans="1:12" ht="15.75" customHeight="1">
      <c r="A39" s="75">
        <v>42745</v>
      </c>
      <c r="B39" s="11" t="s">
        <v>430</v>
      </c>
      <c r="C39" s="134" t="s">
        <v>342</v>
      </c>
      <c r="D39" s="21" t="s">
        <v>11</v>
      </c>
      <c r="E39" s="132" t="s">
        <v>319</v>
      </c>
      <c r="F39" s="12"/>
      <c r="G39" s="16">
        <v>800</v>
      </c>
      <c r="H39" s="22">
        <f t="shared" si="0"/>
        <v>-447705.45999999996</v>
      </c>
      <c r="I39" s="77" t="s">
        <v>134</v>
      </c>
      <c r="J39" s="78" t="s">
        <v>86</v>
      </c>
      <c r="K39" s="17" t="s">
        <v>143</v>
      </c>
      <c r="L39" s="18" t="s">
        <v>9</v>
      </c>
    </row>
    <row r="40" spans="1:12" ht="15.75" customHeight="1">
      <c r="A40" s="75">
        <v>42745</v>
      </c>
      <c r="B40" s="11" t="s">
        <v>430</v>
      </c>
      <c r="C40" s="8" t="s">
        <v>343</v>
      </c>
      <c r="D40" s="6" t="s">
        <v>11</v>
      </c>
      <c r="E40" s="78" t="s">
        <v>319</v>
      </c>
      <c r="F40" s="12"/>
      <c r="G40" s="16">
        <v>1000</v>
      </c>
      <c r="H40" s="22">
        <f t="shared" si="0"/>
        <v>-448705.45999999996</v>
      </c>
      <c r="I40" s="77" t="s">
        <v>134</v>
      </c>
      <c r="J40" s="78" t="s">
        <v>86</v>
      </c>
      <c r="K40" s="17" t="s">
        <v>143</v>
      </c>
      <c r="L40" s="18" t="s">
        <v>9</v>
      </c>
    </row>
    <row r="41" spans="1:12" ht="15.75" customHeight="1">
      <c r="A41" s="75">
        <v>42745</v>
      </c>
      <c r="B41" s="102" t="s">
        <v>22</v>
      </c>
      <c r="C41" s="102"/>
      <c r="D41" s="6" t="s">
        <v>320</v>
      </c>
      <c r="E41" s="78" t="s">
        <v>319</v>
      </c>
      <c r="F41" s="12"/>
      <c r="G41" s="16">
        <v>2000</v>
      </c>
      <c r="H41" s="22">
        <f t="shared" si="0"/>
        <v>-450705.45999999996</v>
      </c>
      <c r="I41" s="77" t="s">
        <v>134</v>
      </c>
      <c r="J41" s="78" t="s">
        <v>86</v>
      </c>
      <c r="K41" s="17" t="s">
        <v>144</v>
      </c>
      <c r="L41" s="18" t="s">
        <v>9</v>
      </c>
    </row>
    <row r="42" spans="1:12" ht="15.75" customHeight="1">
      <c r="A42" s="75">
        <v>42745</v>
      </c>
      <c r="B42" s="91" t="s">
        <v>137</v>
      </c>
      <c r="C42" s="91"/>
      <c r="D42" s="6" t="s">
        <v>320</v>
      </c>
      <c r="E42" s="78" t="s">
        <v>319</v>
      </c>
      <c r="F42" s="12"/>
      <c r="G42" s="16">
        <v>4500</v>
      </c>
      <c r="H42" s="22">
        <f t="shared" si="0"/>
        <v>-455205.45999999996</v>
      </c>
      <c r="I42" s="77" t="s">
        <v>134</v>
      </c>
      <c r="J42" s="78" t="s">
        <v>86</v>
      </c>
      <c r="K42" s="17" t="s">
        <v>144</v>
      </c>
      <c r="L42" s="18" t="s">
        <v>9</v>
      </c>
    </row>
    <row r="43" spans="1:12" s="79" customFormat="1">
      <c r="A43" s="75">
        <v>42745</v>
      </c>
      <c r="B43" s="11" t="s">
        <v>434</v>
      </c>
      <c r="C43" s="8" t="s">
        <v>344</v>
      </c>
      <c r="D43" s="6" t="s">
        <v>320</v>
      </c>
      <c r="E43" s="78" t="s">
        <v>44</v>
      </c>
      <c r="F43" s="12"/>
      <c r="G43" s="16">
        <v>3000</v>
      </c>
      <c r="H43" s="22">
        <f t="shared" si="0"/>
        <v>-458205.45999999996</v>
      </c>
      <c r="I43" s="77" t="s">
        <v>170</v>
      </c>
      <c r="J43" s="78" t="s">
        <v>86</v>
      </c>
      <c r="K43" s="17" t="s">
        <v>183</v>
      </c>
      <c r="L43" s="18" t="s">
        <v>9</v>
      </c>
    </row>
    <row r="44" spans="1:12">
      <c r="A44" s="75">
        <v>42745</v>
      </c>
      <c r="B44" s="11" t="s">
        <v>136</v>
      </c>
      <c r="C44" s="11"/>
      <c r="D44" s="6" t="s">
        <v>320</v>
      </c>
      <c r="E44" s="78" t="s">
        <v>44</v>
      </c>
      <c r="F44" s="12"/>
      <c r="G44" s="16">
        <v>2500</v>
      </c>
      <c r="H44" s="22">
        <f t="shared" si="0"/>
        <v>-460705.45999999996</v>
      </c>
      <c r="I44" s="77" t="s">
        <v>170</v>
      </c>
      <c r="J44" s="78" t="s">
        <v>86</v>
      </c>
      <c r="K44" s="17" t="s">
        <v>180</v>
      </c>
      <c r="L44" s="18" t="s">
        <v>9</v>
      </c>
    </row>
    <row r="45" spans="1:12">
      <c r="A45" s="75">
        <v>42745</v>
      </c>
      <c r="B45" s="11" t="s">
        <v>136</v>
      </c>
      <c r="C45" s="11"/>
      <c r="D45" s="6" t="s">
        <v>320</v>
      </c>
      <c r="E45" s="78" t="s">
        <v>44</v>
      </c>
      <c r="F45" s="12"/>
      <c r="G45" s="16">
        <v>2500</v>
      </c>
      <c r="H45" s="22">
        <f t="shared" si="0"/>
        <v>-463205.45999999996</v>
      </c>
      <c r="I45" s="77" t="s">
        <v>170</v>
      </c>
      <c r="J45" s="78" t="s">
        <v>86</v>
      </c>
      <c r="K45" s="17" t="s">
        <v>184</v>
      </c>
      <c r="L45" s="18" t="s">
        <v>9</v>
      </c>
    </row>
    <row r="46" spans="1:12">
      <c r="A46" s="75">
        <v>42745</v>
      </c>
      <c r="B46" s="11" t="s">
        <v>185</v>
      </c>
      <c r="C46" s="11"/>
      <c r="D46" s="6" t="s">
        <v>320</v>
      </c>
      <c r="E46" s="78" t="s">
        <v>44</v>
      </c>
      <c r="F46" s="12"/>
      <c r="G46" s="16">
        <v>4000</v>
      </c>
      <c r="H46" s="22">
        <f t="shared" si="0"/>
        <v>-467205.45999999996</v>
      </c>
      <c r="I46" s="77" t="s">
        <v>170</v>
      </c>
      <c r="J46" s="78" t="s">
        <v>86</v>
      </c>
      <c r="K46" s="17" t="s">
        <v>180</v>
      </c>
      <c r="L46" s="18" t="s">
        <v>9</v>
      </c>
    </row>
    <row r="47" spans="1:12">
      <c r="A47" s="15">
        <v>42745</v>
      </c>
      <c r="B47" s="10" t="s">
        <v>119</v>
      </c>
      <c r="C47" s="10"/>
      <c r="D47" s="6" t="s">
        <v>11</v>
      </c>
      <c r="E47" s="78" t="s">
        <v>44</v>
      </c>
      <c r="F47" s="12"/>
      <c r="G47" s="16">
        <v>5000</v>
      </c>
      <c r="H47" s="22">
        <f t="shared" si="0"/>
        <v>-472205.45999999996</v>
      </c>
      <c r="I47" s="84" t="s">
        <v>170</v>
      </c>
      <c r="J47" s="78" t="s">
        <v>86</v>
      </c>
      <c r="K47" s="7" t="s">
        <v>186</v>
      </c>
      <c r="L47" s="18" t="s">
        <v>9</v>
      </c>
    </row>
    <row r="48" spans="1:12">
      <c r="A48" s="75">
        <v>42745</v>
      </c>
      <c r="B48" s="10" t="s">
        <v>430</v>
      </c>
      <c r="C48" s="14" t="s">
        <v>345</v>
      </c>
      <c r="D48" s="6" t="s">
        <v>11</v>
      </c>
      <c r="E48" s="78" t="s">
        <v>44</v>
      </c>
      <c r="F48" s="12"/>
      <c r="G48" s="16">
        <v>500</v>
      </c>
      <c r="H48" s="22">
        <f t="shared" si="0"/>
        <v>-472705.45999999996</v>
      </c>
      <c r="I48" s="77" t="s">
        <v>170</v>
      </c>
      <c r="J48" s="78" t="s">
        <v>86</v>
      </c>
      <c r="K48" s="17" t="s">
        <v>187</v>
      </c>
      <c r="L48" s="18" t="s">
        <v>9</v>
      </c>
    </row>
    <row r="49" spans="1:12" ht="15.75" customHeight="1">
      <c r="A49" s="15">
        <v>42746</v>
      </c>
      <c r="B49" s="10" t="s">
        <v>435</v>
      </c>
      <c r="C49" s="14" t="s">
        <v>339</v>
      </c>
      <c r="D49" s="77" t="s">
        <v>91</v>
      </c>
      <c r="E49" s="78" t="s">
        <v>26</v>
      </c>
      <c r="F49" s="12"/>
      <c r="G49" s="16">
        <v>33740</v>
      </c>
      <c r="H49" s="22">
        <f t="shared" si="0"/>
        <v>-506445.45999999996</v>
      </c>
      <c r="I49" s="84" t="s">
        <v>85</v>
      </c>
      <c r="J49" s="78" t="s">
        <v>86</v>
      </c>
      <c r="K49" s="7" t="s">
        <v>96</v>
      </c>
      <c r="L49" s="92" t="s">
        <v>9</v>
      </c>
    </row>
    <row r="50" spans="1:12" s="79" customFormat="1" ht="15.75" customHeight="1">
      <c r="A50" s="75">
        <v>42746</v>
      </c>
      <c r="B50" s="11" t="s">
        <v>430</v>
      </c>
      <c r="C50" s="8" t="s">
        <v>346</v>
      </c>
      <c r="D50" s="6" t="s">
        <v>11</v>
      </c>
      <c r="E50" s="78" t="s">
        <v>319</v>
      </c>
      <c r="F50" s="12"/>
      <c r="G50" s="16">
        <v>1400</v>
      </c>
      <c r="H50" s="22">
        <f t="shared" si="0"/>
        <v>-507845.45999999996</v>
      </c>
      <c r="I50" s="77" t="s">
        <v>134</v>
      </c>
      <c r="J50" s="78" t="s">
        <v>86</v>
      </c>
      <c r="K50" s="13" t="s">
        <v>143</v>
      </c>
      <c r="L50" s="18" t="s">
        <v>9</v>
      </c>
    </row>
    <row r="51" spans="1:12" ht="15.75" customHeight="1">
      <c r="A51" s="75">
        <v>42746</v>
      </c>
      <c r="B51" s="11" t="s">
        <v>430</v>
      </c>
      <c r="C51" s="8" t="s">
        <v>347</v>
      </c>
      <c r="D51" s="6" t="s">
        <v>11</v>
      </c>
      <c r="E51" s="78" t="s">
        <v>319</v>
      </c>
      <c r="F51" s="12"/>
      <c r="G51" s="16">
        <v>500</v>
      </c>
      <c r="H51" s="22">
        <f t="shared" si="0"/>
        <v>-508345.45999999996</v>
      </c>
      <c r="I51" s="77" t="s">
        <v>134</v>
      </c>
      <c r="J51" s="78" t="s">
        <v>86</v>
      </c>
      <c r="K51" s="17" t="s">
        <v>143</v>
      </c>
      <c r="L51" s="18" t="s">
        <v>9</v>
      </c>
    </row>
    <row r="52" spans="1:12" ht="15.75" customHeight="1">
      <c r="A52" s="75">
        <v>42746</v>
      </c>
      <c r="B52" s="91" t="s">
        <v>145</v>
      </c>
      <c r="C52" s="91"/>
      <c r="D52" s="6" t="s">
        <v>320</v>
      </c>
      <c r="E52" s="78" t="s">
        <v>319</v>
      </c>
      <c r="F52" s="12"/>
      <c r="G52" s="16">
        <v>1000</v>
      </c>
      <c r="H52" s="22">
        <f t="shared" si="0"/>
        <v>-509345.45999999996</v>
      </c>
      <c r="I52" s="77" t="s">
        <v>134</v>
      </c>
      <c r="J52" s="78" t="s">
        <v>86</v>
      </c>
      <c r="K52" s="17" t="s">
        <v>144</v>
      </c>
      <c r="L52" s="18" t="s">
        <v>9</v>
      </c>
    </row>
    <row r="53" spans="1:12" ht="15.75" customHeight="1">
      <c r="A53" s="75">
        <v>42746</v>
      </c>
      <c r="B53" s="91" t="s">
        <v>146</v>
      </c>
      <c r="C53" s="91"/>
      <c r="D53" s="6" t="s">
        <v>41</v>
      </c>
      <c r="E53" s="78" t="s">
        <v>319</v>
      </c>
      <c r="F53" s="12"/>
      <c r="G53" s="16">
        <v>50</v>
      </c>
      <c r="H53" s="22">
        <f t="shared" si="0"/>
        <v>-509395.45999999996</v>
      </c>
      <c r="I53" s="77" t="s">
        <v>134</v>
      </c>
      <c r="J53" s="78" t="s">
        <v>86</v>
      </c>
      <c r="K53" s="17" t="s">
        <v>147</v>
      </c>
      <c r="L53" s="18" t="s">
        <v>9</v>
      </c>
    </row>
    <row r="54" spans="1:12" ht="15.75" customHeight="1">
      <c r="A54" s="75">
        <v>42746</v>
      </c>
      <c r="B54" s="91" t="s">
        <v>148</v>
      </c>
      <c r="C54" s="91"/>
      <c r="D54" s="6" t="s">
        <v>41</v>
      </c>
      <c r="E54" s="78" t="s">
        <v>319</v>
      </c>
      <c r="F54" s="12"/>
      <c r="G54" s="16">
        <v>950</v>
      </c>
      <c r="H54" s="22">
        <f t="shared" si="0"/>
        <v>-510345.45999999996</v>
      </c>
      <c r="I54" s="77" t="s">
        <v>134</v>
      </c>
      <c r="J54" s="78" t="s">
        <v>86</v>
      </c>
      <c r="K54" s="17" t="s">
        <v>147</v>
      </c>
      <c r="L54" s="18" t="s">
        <v>9</v>
      </c>
    </row>
    <row r="55" spans="1:12" ht="15.75" customHeight="1">
      <c r="A55" s="15">
        <v>42746</v>
      </c>
      <c r="B55" s="10" t="s">
        <v>149</v>
      </c>
      <c r="C55" s="10"/>
      <c r="D55" s="6" t="s">
        <v>133</v>
      </c>
      <c r="E55" s="78" t="s">
        <v>319</v>
      </c>
      <c r="F55" s="12"/>
      <c r="G55" s="16">
        <v>1000</v>
      </c>
      <c r="H55" s="22">
        <f t="shared" si="0"/>
        <v>-511345.45999999996</v>
      </c>
      <c r="I55" s="84" t="s">
        <v>134</v>
      </c>
      <c r="J55" s="78" t="s">
        <v>86</v>
      </c>
      <c r="K55" s="17" t="s">
        <v>150</v>
      </c>
      <c r="L55" s="18" t="s">
        <v>9</v>
      </c>
    </row>
    <row r="56" spans="1:12" s="79" customFormat="1" ht="15.75" customHeight="1">
      <c r="A56" s="15">
        <v>42746</v>
      </c>
      <c r="B56" s="14" t="s">
        <v>151</v>
      </c>
      <c r="C56" s="14"/>
      <c r="D56" s="6" t="s">
        <v>320</v>
      </c>
      <c r="E56" s="78" t="s">
        <v>319</v>
      </c>
      <c r="F56" s="12"/>
      <c r="G56" s="16">
        <v>4500</v>
      </c>
      <c r="H56" s="22">
        <f t="shared" si="0"/>
        <v>-515845.45999999996</v>
      </c>
      <c r="I56" s="84" t="s">
        <v>134</v>
      </c>
      <c r="J56" s="78" t="s">
        <v>86</v>
      </c>
      <c r="K56" s="20" t="s">
        <v>152</v>
      </c>
      <c r="L56" s="18" t="s">
        <v>9</v>
      </c>
    </row>
    <row r="57" spans="1:12" ht="15.75" customHeight="1">
      <c r="A57" s="15">
        <v>42746</v>
      </c>
      <c r="B57" s="14" t="s">
        <v>136</v>
      </c>
      <c r="C57" s="14"/>
      <c r="D57" s="6" t="s">
        <v>320</v>
      </c>
      <c r="E57" s="78" t="s">
        <v>319</v>
      </c>
      <c r="F57" s="12"/>
      <c r="G57" s="16">
        <v>2500</v>
      </c>
      <c r="H57" s="22">
        <f t="shared" si="0"/>
        <v>-518345.45999999996</v>
      </c>
      <c r="I57" s="84" t="s">
        <v>134</v>
      </c>
      <c r="J57" s="78" t="s">
        <v>86</v>
      </c>
      <c r="K57" s="20" t="s">
        <v>152</v>
      </c>
      <c r="L57" s="18" t="s">
        <v>9</v>
      </c>
    </row>
    <row r="58" spans="1:12">
      <c r="A58" s="75">
        <v>42746</v>
      </c>
      <c r="B58" s="10" t="s">
        <v>430</v>
      </c>
      <c r="C58" s="14" t="s">
        <v>347</v>
      </c>
      <c r="D58" s="6" t="s">
        <v>11</v>
      </c>
      <c r="E58" s="78" t="s">
        <v>44</v>
      </c>
      <c r="F58" s="12"/>
      <c r="G58" s="16">
        <v>500</v>
      </c>
      <c r="H58" s="22">
        <f t="shared" si="0"/>
        <v>-518845.45999999996</v>
      </c>
      <c r="I58" s="77" t="s">
        <v>170</v>
      </c>
      <c r="J58" s="78" t="s">
        <v>86</v>
      </c>
      <c r="K58" s="17" t="s">
        <v>187</v>
      </c>
      <c r="L58" s="18" t="s">
        <v>9</v>
      </c>
    </row>
    <row r="59" spans="1:12">
      <c r="A59" s="15">
        <v>42746</v>
      </c>
      <c r="B59" s="10" t="s">
        <v>22</v>
      </c>
      <c r="C59" s="10"/>
      <c r="D59" s="6" t="s">
        <v>320</v>
      </c>
      <c r="E59" s="78" t="s">
        <v>44</v>
      </c>
      <c r="F59" s="12"/>
      <c r="G59" s="16">
        <v>900</v>
      </c>
      <c r="H59" s="22">
        <f t="shared" si="0"/>
        <v>-519745.45999999996</v>
      </c>
      <c r="I59" s="77" t="s">
        <v>170</v>
      </c>
      <c r="J59" s="78" t="s">
        <v>86</v>
      </c>
      <c r="K59" s="17" t="s">
        <v>184</v>
      </c>
      <c r="L59" s="18" t="s">
        <v>9</v>
      </c>
    </row>
    <row r="60" spans="1:12">
      <c r="A60" s="15">
        <v>42746</v>
      </c>
      <c r="B60" s="10" t="s">
        <v>137</v>
      </c>
      <c r="C60" s="10"/>
      <c r="D60" s="6" t="s">
        <v>320</v>
      </c>
      <c r="E60" s="78" t="s">
        <v>44</v>
      </c>
      <c r="F60" s="12"/>
      <c r="G60" s="16">
        <v>4000</v>
      </c>
      <c r="H60" s="22">
        <f t="shared" si="0"/>
        <v>-523745.45999999996</v>
      </c>
      <c r="I60" s="84" t="s">
        <v>170</v>
      </c>
      <c r="J60" s="78" t="s">
        <v>86</v>
      </c>
      <c r="K60" s="17" t="s">
        <v>184</v>
      </c>
      <c r="L60" s="18" t="s">
        <v>9</v>
      </c>
    </row>
    <row r="61" spans="1:12">
      <c r="A61" s="15">
        <v>42746</v>
      </c>
      <c r="B61" s="10" t="s">
        <v>149</v>
      </c>
      <c r="C61" s="10"/>
      <c r="D61" s="82" t="s">
        <v>91</v>
      </c>
      <c r="E61" s="78" t="s">
        <v>44</v>
      </c>
      <c r="F61" s="12"/>
      <c r="G61" s="16">
        <v>1000</v>
      </c>
      <c r="H61" s="22">
        <f t="shared" si="0"/>
        <v>-524745.46</v>
      </c>
      <c r="I61" s="84" t="s">
        <v>170</v>
      </c>
      <c r="J61" s="78" t="s">
        <v>86</v>
      </c>
      <c r="K61" s="17" t="s">
        <v>188</v>
      </c>
      <c r="L61" s="18" t="s">
        <v>9</v>
      </c>
    </row>
    <row r="62" spans="1:12">
      <c r="A62" s="15">
        <v>42746</v>
      </c>
      <c r="B62" s="14" t="s">
        <v>151</v>
      </c>
      <c r="C62" s="14"/>
      <c r="D62" s="6" t="s">
        <v>320</v>
      </c>
      <c r="E62" s="78" t="s">
        <v>44</v>
      </c>
      <c r="F62" s="12"/>
      <c r="G62" s="16">
        <v>3000</v>
      </c>
      <c r="H62" s="22">
        <f t="shared" si="0"/>
        <v>-527745.46</v>
      </c>
      <c r="I62" s="84" t="s">
        <v>170</v>
      </c>
      <c r="J62" s="78" t="s">
        <v>86</v>
      </c>
      <c r="K62" s="20" t="s">
        <v>189</v>
      </c>
      <c r="L62" s="18" t="s">
        <v>9</v>
      </c>
    </row>
    <row r="63" spans="1:12">
      <c r="A63" s="15">
        <v>42746</v>
      </c>
      <c r="B63" s="14" t="s">
        <v>136</v>
      </c>
      <c r="C63" s="14"/>
      <c r="D63" s="6" t="s">
        <v>320</v>
      </c>
      <c r="E63" s="78" t="s">
        <v>44</v>
      </c>
      <c r="F63" s="12"/>
      <c r="G63" s="16">
        <v>2500</v>
      </c>
      <c r="H63" s="22">
        <f t="shared" si="0"/>
        <v>-530245.46</v>
      </c>
      <c r="I63" s="84" t="s">
        <v>170</v>
      </c>
      <c r="J63" s="78" t="s">
        <v>86</v>
      </c>
      <c r="K63" s="20" t="s">
        <v>189</v>
      </c>
      <c r="L63" s="18" t="s">
        <v>9</v>
      </c>
    </row>
    <row r="64" spans="1:12" ht="15.75" customHeight="1">
      <c r="A64" s="15">
        <v>42747</v>
      </c>
      <c r="B64" s="10" t="s">
        <v>43</v>
      </c>
      <c r="C64" s="133"/>
      <c r="D64" s="119" t="s">
        <v>322</v>
      </c>
      <c r="E64" s="78" t="s">
        <v>44</v>
      </c>
      <c r="F64" s="12"/>
      <c r="G64" s="16">
        <v>10000</v>
      </c>
      <c r="H64" s="22">
        <f t="shared" si="0"/>
        <v>-540245.46</v>
      </c>
      <c r="I64" s="84" t="s">
        <v>42</v>
      </c>
      <c r="J64" s="78" t="s">
        <v>86</v>
      </c>
      <c r="K64" s="17" t="s">
        <v>45</v>
      </c>
      <c r="L64" s="18" t="s">
        <v>9</v>
      </c>
    </row>
    <row r="65" spans="1:12" ht="15.75" customHeight="1">
      <c r="A65" s="15">
        <v>42747</v>
      </c>
      <c r="B65" s="10" t="s">
        <v>37</v>
      </c>
      <c r="C65" s="10"/>
      <c r="D65" s="81" t="s">
        <v>38</v>
      </c>
      <c r="E65" s="78" t="s">
        <v>44</v>
      </c>
      <c r="F65" s="12"/>
      <c r="G65" s="16">
        <v>500</v>
      </c>
      <c r="H65" s="22">
        <f t="shared" si="0"/>
        <v>-540745.46</v>
      </c>
      <c r="I65" s="84" t="s">
        <v>85</v>
      </c>
      <c r="J65" s="78" t="s">
        <v>86</v>
      </c>
      <c r="K65" s="7" t="s">
        <v>97</v>
      </c>
      <c r="L65" s="18" t="s">
        <v>9</v>
      </c>
    </row>
    <row r="66" spans="1:12" ht="15.75" customHeight="1">
      <c r="A66" s="15">
        <v>42747</v>
      </c>
      <c r="B66" s="10" t="s">
        <v>98</v>
      </c>
      <c r="C66" s="10"/>
      <c r="D66" s="77" t="s">
        <v>41</v>
      </c>
      <c r="E66" s="78" t="s">
        <v>26</v>
      </c>
      <c r="F66" s="12"/>
      <c r="G66" s="16">
        <v>20000</v>
      </c>
      <c r="H66" s="22">
        <f t="shared" si="0"/>
        <v>-560745.46</v>
      </c>
      <c r="I66" s="84" t="s">
        <v>85</v>
      </c>
      <c r="J66" s="78" t="s">
        <v>86</v>
      </c>
      <c r="K66" s="7" t="s">
        <v>99</v>
      </c>
      <c r="L66" s="18" t="s">
        <v>9</v>
      </c>
    </row>
    <row r="67" spans="1:12" ht="15.75" customHeight="1">
      <c r="A67" s="75">
        <v>42747</v>
      </c>
      <c r="B67" s="10" t="s">
        <v>430</v>
      </c>
      <c r="C67" s="14" t="s">
        <v>348</v>
      </c>
      <c r="D67" s="6" t="s">
        <v>11</v>
      </c>
      <c r="E67" s="78" t="s">
        <v>319</v>
      </c>
      <c r="F67" s="12"/>
      <c r="G67" s="16">
        <v>400</v>
      </c>
      <c r="H67" s="22">
        <f t="shared" si="0"/>
        <v>-561145.46</v>
      </c>
      <c r="I67" s="77" t="s">
        <v>134</v>
      </c>
      <c r="J67" s="78" t="s">
        <v>86</v>
      </c>
      <c r="K67" s="17" t="s">
        <v>143</v>
      </c>
      <c r="L67" s="18" t="s">
        <v>9</v>
      </c>
    </row>
    <row r="68" spans="1:12" ht="15.75" customHeight="1">
      <c r="A68" s="75">
        <v>42747</v>
      </c>
      <c r="B68" s="10" t="s">
        <v>436</v>
      </c>
      <c r="C68" s="14" t="s">
        <v>349</v>
      </c>
      <c r="D68" s="6" t="s">
        <v>11</v>
      </c>
      <c r="E68" s="78" t="s">
        <v>319</v>
      </c>
      <c r="F68" s="12"/>
      <c r="G68" s="16">
        <v>600</v>
      </c>
      <c r="H68" s="22">
        <f t="shared" ref="H68:H131" si="1">+H67+F68-G68</f>
        <v>-561745.46</v>
      </c>
      <c r="I68" s="77" t="s">
        <v>134</v>
      </c>
      <c r="J68" s="78" t="s">
        <v>86</v>
      </c>
      <c r="K68" s="17" t="s">
        <v>143</v>
      </c>
      <c r="L68" s="18" t="s">
        <v>9</v>
      </c>
    </row>
    <row r="69" spans="1:12">
      <c r="A69" s="75">
        <v>42747</v>
      </c>
      <c r="B69" s="10" t="s">
        <v>190</v>
      </c>
      <c r="C69" s="10"/>
      <c r="D69" s="6" t="s">
        <v>10</v>
      </c>
      <c r="E69" s="78" t="s">
        <v>44</v>
      </c>
      <c r="F69" s="12"/>
      <c r="G69" s="16">
        <v>8000</v>
      </c>
      <c r="H69" s="22">
        <f t="shared" si="1"/>
        <v>-569745.46</v>
      </c>
      <c r="I69" s="84" t="s">
        <v>170</v>
      </c>
      <c r="J69" s="78" t="s">
        <v>86</v>
      </c>
      <c r="K69" s="7" t="s">
        <v>191</v>
      </c>
      <c r="L69" s="18" t="s">
        <v>9</v>
      </c>
    </row>
    <row r="70" spans="1:12">
      <c r="A70" s="15">
        <v>42747</v>
      </c>
      <c r="B70" s="10" t="s">
        <v>151</v>
      </c>
      <c r="C70" s="10"/>
      <c r="D70" s="6" t="s">
        <v>320</v>
      </c>
      <c r="E70" s="78" t="s">
        <v>44</v>
      </c>
      <c r="F70" s="12"/>
      <c r="G70" s="16">
        <v>1400</v>
      </c>
      <c r="H70" s="22">
        <f t="shared" si="1"/>
        <v>-571145.46</v>
      </c>
      <c r="I70" s="77" t="s">
        <v>170</v>
      </c>
      <c r="J70" s="78" t="s">
        <v>86</v>
      </c>
      <c r="K70" s="17" t="s">
        <v>192</v>
      </c>
      <c r="L70" s="18" t="s">
        <v>9</v>
      </c>
    </row>
    <row r="71" spans="1:12">
      <c r="A71" s="15">
        <v>42747</v>
      </c>
      <c r="B71" s="10" t="s">
        <v>137</v>
      </c>
      <c r="C71" s="10"/>
      <c r="D71" s="6" t="s">
        <v>320</v>
      </c>
      <c r="E71" s="78" t="s">
        <v>44</v>
      </c>
      <c r="F71" s="12"/>
      <c r="G71" s="16">
        <v>5000</v>
      </c>
      <c r="H71" s="22">
        <f t="shared" si="1"/>
        <v>-576145.46</v>
      </c>
      <c r="I71" s="84" t="s">
        <v>170</v>
      </c>
      <c r="J71" s="78" t="s">
        <v>86</v>
      </c>
      <c r="K71" s="17" t="s">
        <v>192</v>
      </c>
      <c r="L71" s="18" t="s">
        <v>9</v>
      </c>
    </row>
    <row r="72" spans="1:12">
      <c r="A72" s="15">
        <v>42747</v>
      </c>
      <c r="B72" s="14" t="s">
        <v>193</v>
      </c>
      <c r="C72" s="14"/>
      <c r="D72" s="6" t="s">
        <v>320</v>
      </c>
      <c r="E72" s="78" t="s">
        <v>44</v>
      </c>
      <c r="F72" s="12"/>
      <c r="G72" s="16">
        <v>4000</v>
      </c>
      <c r="H72" s="22">
        <f t="shared" si="1"/>
        <v>-580145.46</v>
      </c>
      <c r="I72" s="84" t="s">
        <v>170</v>
      </c>
      <c r="J72" s="78" t="s">
        <v>86</v>
      </c>
      <c r="K72" s="20" t="s">
        <v>194</v>
      </c>
      <c r="L72" s="18" t="s">
        <v>9</v>
      </c>
    </row>
    <row r="73" spans="1:12">
      <c r="A73" s="15">
        <v>42747</v>
      </c>
      <c r="B73" s="14" t="s">
        <v>137</v>
      </c>
      <c r="C73" s="14"/>
      <c r="D73" s="6" t="s">
        <v>320</v>
      </c>
      <c r="E73" s="78" t="s">
        <v>44</v>
      </c>
      <c r="F73" s="12"/>
      <c r="G73" s="16">
        <v>4000</v>
      </c>
      <c r="H73" s="22">
        <f t="shared" si="1"/>
        <v>-584145.46</v>
      </c>
      <c r="I73" s="84" t="s">
        <v>170</v>
      </c>
      <c r="J73" s="78" t="s">
        <v>86</v>
      </c>
      <c r="K73" s="20" t="s">
        <v>194</v>
      </c>
      <c r="L73" s="18" t="s">
        <v>9</v>
      </c>
    </row>
    <row r="74" spans="1:12" ht="15.75" customHeight="1">
      <c r="A74" s="15">
        <v>42748</v>
      </c>
      <c r="B74" s="14" t="s">
        <v>430</v>
      </c>
      <c r="C74" s="14" t="s">
        <v>350</v>
      </c>
      <c r="D74" s="6" t="s">
        <v>11</v>
      </c>
      <c r="E74" s="78" t="s">
        <v>17</v>
      </c>
      <c r="F74" s="12"/>
      <c r="G74" s="16">
        <v>1000</v>
      </c>
      <c r="H74" s="22">
        <f t="shared" si="1"/>
        <v>-585145.46</v>
      </c>
      <c r="I74" s="84" t="s">
        <v>302</v>
      </c>
      <c r="J74" s="78" t="s">
        <v>86</v>
      </c>
      <c r="K74" s="89" t="s">
        <v>303</v>
      </c>
      <c r="L74" s="18" t="s">
        <v>9</v>
      </c>
    </row>
    <row r="75" spans="1:12" ht="15.75" customHeight="1">
      <c r="A75" s="15">
        <v>42748</v>
      </c>
      <c r="B75" s="14" t="s">
        <v>18</v>
      </c>
      <c r="C75" s="14"/>
      <c r="D75" s="6" t="s">
        <v>10</v>
      </c>
      <c r="E75" s="78" t="s">
        <v>17</v>
      </c>
      <c r="F75" s="16"/>
      <c r="G75" s="16">
        <v>2000</v>
      </c>
      <c r="H75" s="22">
        <f t="shared" si="1"/>
        <v>-587145.46</v>
      </c>
      <c r="I75" s="84" t="s">
        <v>302</v>
      </c>
      <c r="J75" s="78" t="s">
        <v>86</v>
      </c>
      <c r="K75" s="20" t="s">
        <v>303</v>
      </c>
      <c r="L75" s="18" t="s">
        <v>9</v>
      </c>
    </row>
    <row r="76" spans="1:12" ht="15.75" customHeight="1">
      <c r="A76" s="15">
        <v>42748</v>
      </c>
      <c r="B76" s="14" t="s">
        <v>22</v>
      </c>
      <c r="C76" s="14"/>
      <c r="D76" s="82" t="s">
        <v>321</v>
      </c>
      <c r="E76" s="78" t="s">
        <v>17</v>
      </c>
      <c r="F76" s="16"/>
      <c r="G76" s="16">
        <v>1000</v>
      </c>
      <c r="H76" s="22">
        <f t="shared" si="1"/>
        <v>-588145.46</v>
      </c>
      <c r="I76" s="84" t="s">
        <v>302</v>
      </c>
      <c r="J76" s="78" t="s">
        <v>86</v>
      </c>
      <c r="K76" s="20" t="s">
        <v>303</v>
      </c>
      <c r="L76" s="18" t="s">
        <v>9</v>
      </c>
    </row>
    <row r="77" spans="1:12" ht="15.75" customHeight="1">
      <c r="A77" s="15">
        <v>42748</v>
      </c>
      <c r="B77" s="10" t="s">
        <v>29</v>
      </c>
      <c r="C77" s="10"/>
      <c r="D77" s="6" t="s">
        <v>11</v>
      </c>
      <c r="E77" s="78" t="s">
        <v>26</v>
      </c>
      <c r="F77" s="73"/>
      <c r="G77" s="16">
        <v>1000</v>
      </c>
      <c r="H77" s="22">
        <f t="shared" si="1"/>
        <v>-589145.46</v>
      </c>
      <c r="I77" s="84" t="s">
        <v>27</v>
      </c>
      <c r="J77" s="78" t="s">
        <v>86</v>
      </c>
      <c r="K77" s="20" t="s">
        <v>30</v>
      </c>
      <c r="L77" s="18" t="s">
        <v>9</v>
      </c>
    </row>
    <row r="78" spans="1:12" ht="15.75" customHeight="1">
      <c r="A78" s="75">
        <v>42748</v>
      </c>
      <c r="B78" s="14" t="s">
        <v>46</v>
      </c>
      <c r="C78" s="14"/>
      <c r="D78" s="6" t="s">
        <v>10</v>
      </c>
      <c r="E78" s="78" t="s">
        <v>44</v>
      </c>
      <c r="F78" s="12"/>
      <c r="G78" s="16">
        <v>6000</v>
      </c>
      <c r="H78" s="22">
        <f t="shared" si="1"/>
        <v>-595145.46</v>
      </c>
      <c r="I78" s="84" t="s">
        <v>42</v>
      </c>
      <c r="J78" s="78" t="s">
        <v>86</v>
      </c>
      <c r="K78" s="17" t="s">
        <v>47</v>
      </c>
      <c r="L78" s="18" t="s">
        <v>9</v>
      </c>
    </row>
    <row r="79" spans="1:12" ht="15.75" customHeight="1">
      <c r="A79" s="15">
        <v>42748</v>
      </c>
      <c r="B79" s="10" t="s">
        <v>100</v>
      </c>
      <c r="C79" s="10"/>
      <c r="D79" s="77" t="s">
        <v>11</v>
      </c>
      <c r="E79" s="78" t="s">
        <v>44</v>
      </c>
      <c r="F79" s="12"/>
      <c r="G79" s="16">
        <v>3500</v>
      </c>
      <c r="H79" s="22">
        <f t="shared" si="1"/>
        <v>-598645.46</v>
      </c>
      <c r="I79" s="84" t="s">
        <v>85</v>
      </c>
      <c r="J79" s="78" t="s">
        <v>86</v>
      </c>
      <c r="K79" s="7" t="s">
        <v>102</v>
      </c>
      <c r="L79" s="18" t="s">
        <v>9</v>
      </c>
    </row>
    <row r="80" spans="1:12" ht="15.75" customHeight="1">
      <c r="A80" s="15">
        <v>42748</v>
      </c>
      <c r="B80" s="14" t="s">
        <v>151</v>
      </c>
      <c r="C80" s="14"/>
      <c r="D80" s="6" t="s">
        <v>320</v>
      </c>
      <c r="E80" s="78" t="s">
        <v>319</v>
      </c>
      <c r="F80" s="12"/>
      <c r="G80" s="16">
        <v>1500</v>
      </c>
      <c r="H80" s="22">
        <f t="shared" si="1"/>
        <v>-600145.46</v>
      </c>
      <c r="I80" s="84" t="s">
        <v>134</v>
      </c>
      <c r="J80" s="78" t="s">
        <v>86</v>
      </c>
      <c r="K80" s="20" t="s">
        <v>153</v>
      </c>
      <c r="L80" s="18" t="s">
        <v>9</v>
      </c>
    </row>
    <row r="81" spans="1:12" ht="15.75" customHeight="1">
      <c r="A81" s="15">
        <v>42748</v>
      </c>
      <c r="B81" s="10" t="s">
        <v>137</v>
      </c>
      <c r="C81" s="10"/>
      <c r="D81" s="6" t="s">
        <v>320</v>
      </c>
      <c r="E81" s="78" t="s">
        <v>319</v>
      </c>
      <c r="F81" s="12"/>
      <c r="G81" s="16">
        <v>5100</v>
      </c>
      <c r="H81" s="22">
        <f t="shared" si="1"/>
        <v>-605245.46</v>
      </c>
      <c r="I81" s="84" t="s">
        <v>134</v>
      </c>
      <c r="J81" s="78" t="s">
        <v>86</v>
      </c>
      <c r="K81" s="20" t="s">
        <v>153</v>
      </c>
      <c r="L81" s="18" t="s">
        <v>9</v>
      </c>
    </row>
    <row r="82" spans="1:12" ht="15.75" customHeight="1">
      <c r="A82" s="103">
        <v>42748</v>
      </c>
      <c r="B82" s="4" t="s">
        <v>430</v>
      </c>
      <c r="C82" s="4" t="s">
        <v>351</v>
      </c>
      <c r="D82" s="6" t="s">
        <v>11</v>
      </c>
      <c r="E82" s="77" t="s">
        <v>17</v>
      </c>
      <c r="F82" s="16"/>
      <c r="G82" s="16">
        <v>1000</v>
      </c>
      <c r="H82" s="22">
        <f t="shared" si="1"/>
        <v>-606245.46</v>
      </c>
      <c r="I82" s="84" t="s">
        <v>309</v>
      </c>
      <c r="J82" s="78" t="s">
        <v>86</v>
      </c>
      <c r="K82" s="20" t="s">
        <v>310</v>
      </c>
      <c r="L82" s="18" t="s">
        <v>9</v>
      </c>
    </row>
    <row r="83" spans="1:12" ht="15.75" customHeight="1">
      <c r="A83" s="103">
        <v>42748</v>
      </c>
      <c r="B83" s="4" t="s">
        <v>436</v>
      </c>
      <c r="C83" s="4" t="s">
        <v>352</v>
      </c>
      <c r="D83" s="6" t="s">
        <v>11</v>
      </c>
      <c r="E83" s="77" t="s">
        <v>17</v>
      </c>
      <c r="F83" s="16"/>
      <c r="G83" s="16">
        <v>1200</v>
      </c>
      <c r="H83" s="22">
        <f t="shared" si="1"/>
        <v>-607445.46</v>
      </c>
      <c r="I83" s="84" t="s">
        <v>309</v>
      </c>
      <c r="J83" s="78" t="s">
        <v>86</v>
      </c>
      <c r="K83" s="20" t="s">
        <v>310</v>
      </c>
      <c r="L83" s="18" t="s">
        <v>9</v>
      </c>
    </row>
    <row r="84" spans="1:12" ht="15.75" customHeight="1">
      <c r="A84" s="23">
        <v>42748</v>
      </c>
      <c r="B84" s="6" t="s">
        <v>22</v>
      </c>
      <c r="C84" s="6"/>
      <c r="D84" s="6" t="s">
        <v>321</v>
      </c>
      <c r="E84" s="77" t="s">
        <v>17</v>
      </c>
      <c r="F84" s="16"/>
      <c r="G84" s="16">
        <v>1000</v>
      </c>
      <c r="H84" s="22">
        <f t="shared" si="1"/>
        <v>-608445.46</v>
      </c>
      <c r="I84" s="77" t="s">
        <v>309</v>
      </c>
      <c r="J84" s="78" t="s">
        <v>86</v>
      </c>
      <c r="K84" s="22" t="s">
        <v>310</v>
      </c>
      <c r="L84" s="18" t="s">
        <v>9</v>
      </c>
    </row>
    <row r="85" spans="1:12">
      <c r="A85" s="104">
        <v>42748</v>
      </c>
      <c r="B85" s="14" t="s">
        <v>151</v>
      </c>
      <c r="C85" s="14"/>
      <c r="D85" s="6" t="s">
        <v>320</v>
      </c>
      <c r="E85" s="78" t="s">
        <v>44</v>
      </c>
      <c r="F85" s="12"/>
      <c r="G85" s="16">
        <v>3000</v>
      </c>
      <c r="H85" s="22">
        <f t="shared" si="1"/>
        <v>-611445.46</v>
      </c>
      <c r="I85" s="84" t="s">
        <v>170</v>
      </c>
      <c r="J85" s="78" t="s">
        <v>86</v>
      </c>
      <c r="K85" s="20" t="s">
        <v>195</v>
      </c>
      <c r="L85" s="18" t="s">
        <v>9</v>
      </c>
    </row>
    <row r="86" spans="1:12">
      <c r="A86" s="104">
        <v>42748</v>
      </c>
      <c r="B86" s="14" t="s">
        <v>137</v>
      </c>
      <c r="C86" s="14"/>
      <c r="D86" s="6" t="s">
        <v>320</v>
      </c>
      <c r="E86" s="78" t="s">
        <v>44</v>
      </c>
      <c r="F86" s="12"/>
      <c r="G86" s="16">
        <v>4000</v>
      </c>
      <c r="H86" s="22">
        <f t="shared" si="1"/>
        <v>-615445.46</v>
      </c>
      <c r="I86" s="84" t="s">
        <v>170</v>
      </c>
      <c r="J86" s="78" t="s">
        <v>86</v>
      </c>
      <c r="K86" s="20" t="s">
        <v>195</v>
      </c>
      <c r="L86" s="18" t="s">
        <v>9</v>
      </c>
    </row>
    <row r="87" spans="1:12">
      <c r="A87" s="104">
        <v>42748</v>
      </c>
      <c r="B87" s="14" t="s">
        <v>145</v>
      </c>
      <c r="C87" s="14"/>
      <c r="D87" s="6" t="s">
        <v>320</v>
      </c>
      <c r="E87" s="78" t="s">
        <v>44</v>
      </c>
      <c r="F87" s="12"/>
      <c r="G87" s="16">
        <v>1000</v>
      </c>
      <c r="H87" s="22">
        <f t="shared" si="1"/>
        <v>-616445.46</v>
      </c>
      <c r="I87" s="84" t="s">
        <v>170</v>
      </c>
      <c r="J87" s="78" t="s">
        <v>86</v>
      </c>
      <c r="K87" s="20" t="s">
        <v>196</v>
      </c>
      <c r="L87" s="18" t="s">
        <v>9</v>
      </c>
    </row>
    <row r="88" spans="1:12">
      <c r="A88" s="95">
        <v>42748</v>
      </c>
      <c r="B88" s="10" t="s">
        <v>430</v>
      </c>
      <c r="C88" s="14" t="s">
        <v>353</v>
      </c>
      <c r="D88" s="6" t="s">
        <v>11</v>
      </c>
      <c r="E88" s="78" t="s">
        <v>44</v>
      </c>
      <c r="F88" s="12"/>
      <c r="G88" s="16">
        <v>150</v>
      </c>
      <c r="H88" s="22">
        <f t="shared" si="1"/>
        <v>-616595.46</v>
      </c>
      <c r="I88" s="84" t="s">
        <v>170</v>
      </c>
      <c r="J88" s="78" t="s">
        <v>86</v>
      </c>
      <c r="K88" s="17" t="s">
        <v>187</v>
      </c>
      <c r="L88" s="18" t="s">
        <v>9</v>
      </c>
    </row>
    <row r="89" spans="1:12">
      <c r="A89" s="75">
        <v>42748</v>
      </c>
      <c r="B89" s="10" t="s">
        <v>430</v>
      </c>
      <c r="C89" s="14" t="s">
        <v>354</v>
      </c>
      <c r="D89" s="6" t="s">
        <v>11</v>
      </c>
      <c r="E89" s="78" t="s">
        <v>44</v>
      </c>
      <c r="F89" s="12"/>
      <c r="G89" s="16">
        <v>150</v>
      </c>
      <c r="H89" s="22">
        <f t="shared" si="1"/>
        <v>-616745.46</v>
      </c>
      <c r="I89" s="84" t="s">
        <v>170</v>
      </c>
      <c r="J89" s="78" t="s">
        <v>86</v>
      </c>
      <c r="K89" s="17" t="s">
        <v>187</v>
      </c>
      <c r="L89" s="18" t="s">
        <v>9</v>
      </c>
    </row>
    <row r="90" spans="1:12">
      <c r="A90" s="75">
        <v>42748</v>
      </c>
      <c r="B90" s="10" t="s">
        <v>197</v>
      </c>
      <c r="C90" s="10"/>
      <c r="D90" s="6" t="s">
        <v>41</v>
      </c>
      <c r="E90" s="78" t="s">
        <v>26</v>
      </c>
      <c r="F90" s="6"/>
      <c r="G90" s="16">
        <v>1800</v>
      </c>
      <c r="H90" s="22">
        <f t="shared" si="1"/>
        <v>-618545.46</v>
      </c>
      <c r="I90" s="84" t="s">
        <v>170</v>
      </c>
      <c r="J90" s="78" t="s">
        <v>86</v>
      </c>
      <c r="K90" s="17" t="s">
        <v>198</v>
      </c>
      <c r="L90" s="18" t="s">
        <v>9</v>
      </c>
    </row>
    <row r="91" spans="1:12">
      <c r="A91" s="75">
        <v>42748</v>
      </c>
      <c r="B91" s="10" t="s">
        <v>199</v>
      </c>
      <c r="C91" s="10"/>
      <c r="D91" s="6" t="s">
        <v>41</v>
      </c>
      <c r="E91" s="78" t="s">
        <v>26</v>
      </c>
      <c r="F91" s="6"/>
      <c r="G91" s="16">
        <v>1200</v>
      </c>
      <c r="H91" s="22">
        <f t="shared" si="1"/>
        <v>-619745.46</v>
      </c>
      <c r="I91" s="84" t="s">
        <v>170</v>
      </c>
      <c r="J91" s="78" t="s">
        <v>86</v>
      </c>
      <c r="K91" s="7" t="s">
        <v>200</v>
      </c>
      <c r="L91" s="18" t="s">
        <v>9</v>
      </c>
    </row>
    <row r="92" spans="1:12" ht="15.75" customHeight="1">
      <c r="A92" s="15">
        <v>42749</v>
      </c>
      <c r="B92" s="14" t="s">
        <v>430</v>
      </c>
      <c r="C92" s="14" t="s">
        <v>355</v>
      </c>
      <c r="D92" s="6" t="s">
        <v>11</v>
      </c>
      <c r="E92" s="78" t="s">
        <v>17</v>
      </c>
      <c r="F92" s="16"/>
      <c r="G92" s="16">
        <v>1500</v>
      </c>
      <c r="H92" s="22">
        <f t="shared" si="1"/>
        <v>-621245.46</v>
      </c>
      <c r="I92" s="84" t="s">
        <v>302</v>
      </c>
      <c r="J92" s="78" t="s">
        <v>86</v>
      </c>
      <c r="K92" s="20" t="s">
        <v>303</v>
      </c>
      <c r="L92" s="18" t="s">
        <v>9</v>
      </c>
    </row>
    <row r="93" spans="1:12" ht="15.75" customHeight="1">
      <c r="A93" s="105">
        <v>42749</v>
      </c>
      <c r="B93" s="10" t="s">
        <v>19</v>
      </c>
      <c r="C93" s="14" t="s">
        <v>356</v>
      </c>
      <c r="D93" s="6" t="s">
        <v>321</v>
      </c>
      <c r="E93" s="77" t="s">
        <v>17</v>
      </c>
      <c r="F93" s="16"/>
      <c r="G93" s="16">
        <v>450</v>
      </c>
      <c r="H93" s="22">
        <f t="shared" si="1"/>
        <v>-621695.46</v>
      </c>
      <c r="I93" s="84" t="s">
        <v>302</v>
      </c>
      <c r="J93" s="78" t="s">
        <v>86</v>
      </c>
      <c r="K93" s="20" t="s">
        <v>15</v>
      </c>
      <c r="L93" s="18" t="s">
        <v>16</v>
      </c>
    </row>
    <row r="94" spans="1:12" ht="16.5" customHeight="1">
      <c r="A94" s="15">
        <v>42749</v>
      </c>
      <c r="B94" s="10" t="s">
        <v>31</v>
      </c>
      <c r="C94" s="10"/>
      <c r="D94" s="6" t="s">
        <v>10</v>
      </c>
      <c r="E94" s="78" t="s">
        <v>26</v>
      </c>
      <c r="F94" s="73"/>
      <c r="G94" s="16">
        <v>1000</v>
      </c>
      <c r="H94" s="22">
        <f t="shared" si="1"/>
        <v>-622695.46</v>
      </c>
      <c r="I94" s="84" t="s">
        <v>27</v>
      </c>
      <c r="J94" s="78" t="s">
        <v>86</v>
      </c>
      <c r="K94" s="20" t="s">
        <v>32</v>
      </c>
      <c r="L94" s="18" t="s">
        <v>9</v>
      </c>
    </row>
    <row r="95" spans="1:12" ht="15.75" customHeight="1">
      <c r="A95" s="75">
        <v>42749</v>
      </c>
      <c r="B95" s="11" t="s">
        <v>427</v>
      </c>
      <c r="C95" s="8" t="s">
        <v>357</v>
      </c>
      <c r="D95" s="9" t="s">
        <v>11</v>
      </c>
      <c r="E95" s="78" t="s">
        <v>44</v>
      </c>
      <c r="F95" s="100"/>
      <c r="G95" s="99">
        <v>5000</v>
      </c>
      <c r="H95" s="22">
        <f t="shared" si="1"/>
        <v>-627695.46</v>
      </c>
      <c r="I95" s="84" t="s">
        <v>42</v>
      </c>
      <c r="J95" s="78" t="s">
        <v>86</v>
      </c>
      <c r="K95" s="17" t="s">
        <v>48</v>
      </c>
      <c r="L95" s="18" t="s">
        <v>9</v>
      </c>
    </row>
    <row r="96" spans="1:12" s="79" customFormat="1" ht="15.75" customHeight="1">
      <c r="A96" s="23">
        <v>42749</v>
      </c>
      <c r="B96" s="6" t="s">
        <v>430</v>
      </c>
      <c r="C96" s="6" t="s">
        <v>358</v>
      </c>
      <c r="D96" s="6" t="s">
        <v>11</v>
      </c>
      <c r="E96" s="77" t="s">
        <v>17</v>
      </c>
      <c r="F96" s="12"/>
      <c r="G96" s="16">
        <v>1000</v>
      </c>
      <c r="H96" s="22">
        <f t="shared" si="1"/>
        <v>-628695.46</v>
      </c>
      <c r="I96" s="77" t="s">
        <v>305</v>
      </c>
      <c r="J96" s="78" t="s">
        <v>86</v>
      </c>
      <c r="K96" s="22" t="s">
        <v>306</v>
      </c>
      <c r="L96" s="18" t="s">
        <v>9</v>
      </c>
    </row>
    <row r="97" spans="1:13" s="79" customFormat="1" ht="15.75" customHeight="1">
      <c r="A97" s="23">
        <v>42749</v>
      </c>
      <c r="B97" s="6" t="s">
        <v>437</v>
      </c>
      <c r="C97" s="6" t="s">
        <v>359</v>
      </c>
      <c r="D97" s="6" t="s">
        <v>11</v>
      </c>
      <c r="E97" s="77" t="s">
        <v>17</v>
      </c>
      <c r="F97" s="12"/>
      <c r="G97" s="16">
        <v>2000</v>
      </c>
      <c r="H97" s="22">
        <f t="shared" si="1"/>
        <v>-630695.46</v>
      </c>
      <c r="I97" s="77" t="s">
        <v>305</v>
      </c>
      <c r="J97" s="78" t="s">
        <v>86</v>
      </c>
      <c r="K97" s="22" t="s">
        <v>306</v>
      </c>
      <c r="L97" s="18" t="s">
        <v>9</v>
      </c>
    </row>
    <row r="98" spans="1:13" ht="15.75" customHeight="1">
      <c r="A98" s="23">
        <v>42749</v>
      </c>
      <c r="B98" s="6" t="s">
        <v>22</v>
      </c>
      <c r="C98" s="6"/>
      <c r="D98" s="6" t="s">
        <v>321</v>
      </c>
      <c r="E98" s="77" t="s">
        <v>17</v>
      </c>
      <c r="F98" s="12"/>
      <c r="G98" s="16">
        <v>1000</v>
      </c>
      <c r="H98" s="22">
        <f t="shared" si="1"/>
        <v>-631695.46</v>
      </c>
      <c r="I98" s="77" t="s">
        <v>305</v>
      </c>
      <c r="J98" s="78" t="s">
        <v>86</v>
      </c>
      <c r="K98" s="22" t="s">
        <v>306</v>
      </c>
      <c r="L98" s="18" t="s">
        <v>9</v>
      </c>
      <c r="M98" s="106"/>
    </row>
    <row r="99" spans="1:13" ht="15.75" customHeight="1">
      <c r="A99" s="15">
        <v>42749</v>
      </c>
      <c r="B99" s="14" t="s">
        <v>151</v>
      </c>
      <c r="C99" s="14"/>
      <c r="D99" s="6" t="s">
        <v>320</v>
      </c>
      <c r="E99" s="78" t="s">
        <v>319</v>
      </c>
      <c r="F99" s="12"/>
      <c r="G99" s="16">
        <v>1500</v>
      </c>
      <c r="H99" s="22">
        <f t="shared" si="1"/>
        <v>-633195.46</v>
      </c>
      <c r="I99" s="84" t="s">
        <v>134</v>
      </c>
      <c r="J99" s="78" t="s">
        <v>86</v>
      </c>
      <c r="K99" s="20" t="s">
        <v>154</v>
      </c>
      <c r="L99" s="18" t="s">
        <v>9</v>
      </c>
    </row>
    <row r="100" spans="1:13" ht="15.75" customHeight="1">
      <c r="A100" s="15">
        <v>42749</v>
      </c>
      <c r="B100" s="10" t="s">
        <v>137</v>
      </c>
      <c r="C100" s="10"/>
      <c r="D100" s="6" t="s">
        <v>320</v>
      </c>
      <c r="E100" s="78" t="s">
        <v>319</v>
      </c>
      <c r="F100" s="12"/>
      <c r="G100" s="16">
        <v>5500</v>
      </c>
      <c r="H100" s="22">
        <f t="shared" si="1"/>
        <v>-638695.46</v>
      </c>
      <c r="I100" s="84" t="s">
        <v>134</v>
      </c>
      <c r="J100" s="78" t="s">
        <v>86</v>
      </c>
      <c r="K100" s="20" t="s">
        <v>154</v>
      </c>
      <c r="L100" s="18" t="s">
        <v>9</v>
      </c>
      <c r="M100" s="79"/>
    </row>
    <row r="101" spans="1:13" ht="15.75" customHeight="1">
      <c r="A101" s="23">
        <v>42749</v>
      </c>
      <c r="B101" s="6" t="s">
        <v>156</v>
      </c>
      <c r="C101" s="6"/>
      <c r="D101" s="6" t="s">
        <v>11</v>
      </c>
      <c r="E101" s="77" t="s">
        <v>17</v>
      </c>
      <c r="F101" s="16"/>
      <c r="G101" s="16">
        <v>2000</v>
      </c>
      <c r="H101" s="22">
        <f t="shared" si="1"/>
        <v>-640695.46</v>
      </c>
      <c r="I101" s="77" t="s">
        <v>309</v>
      </c>
      <c r="J101" s="78" t="s">
        <v>86</v>
      </c>
      <c r="K101" s="20" t="s">
        <v>310</v>
      </c>
      <c r="L101" s="18" t="s">
        <v>9</v>
      </c>
      <c r="M101" s="79"/>
    </row>
    <row r="102" spans="1:13" ht="15.75" customHeight="1">
      <c r="A102" s="23">
        <v>42749</v>
      </c>
      <c r="B102" s="6" t="s">
        <v>157</v>
      </c>
      <c r="C102" s="6" t="s">
        <v>360</v>
      </c>
      <c r="D102" s="6" t="s">
        <v>11</v>
      </c>
      <c r="E102" s="77" t="s">
        <v>17</v>
      </c>
      <c r="F102" s="12"/>
      <c r="G102" s="16">
        <v>1500</v>
      </c>
      <c r="H102" s="22">
        <f t="shared" si="1"/>
        <v>-642195.46</v>
      </c>
      <c r="I102" s="77" t="s">
        <v>309</v>
      </c>
      <c r="J102" s="78" t="s">
        <v>86</v>
      </c>
      <c r="K102" s="22" t="s">
        <v>310</v>
      </c>
      <c r="L102" s="18" t="s">
        <v>9</v>
      </c>
      <c r="M102" s="79"/>
    </row>
    <row r="103" spans="1:13" ht="15.75" customHeight="1">
      <c r="A103" s="23">
        <v>42749</v>
      </c>
      <c r="B103" s="6" t="s">
        <v>430</v>
      </c>
      <c r="C103" s="6" t="s">
        <v>361</v>
      </c>
      <c r="D103" s="6" t="s">
        <v>11</v>
      </c>
      <c r="E103" s="77" t="s">
        <v>17</v>
      </c>
      <c r="F103" s="12"/>
      <c r="G103" s="16">
        <v>1000</v>
      </c>
      <c r="H103" s="22">
        <f t="shared" si="1"/>
        <v>-643195.46</v>
      </c>
      <c r="I103" s="77" t="s">
        <v>309</v>
      </c>
      <c r="J103" s="78" t="s">
        <v>86</v>
      </c>
      <c r="K103" s="20" t="s">
        <v>310</v>
      </c>
      <c r="L103" s="18" t="s">
        <v>9</v>
      </c>
      <c r="M103" s="79"/>
    </row>
    <row r="104" spans="1:13" ht="15.75" customHeight="1">
      <c r="A104" s="23">
        <v>42749</v>
      </c>
      <c r="B104" s="6" t="s">
        <v>158</v>
      </c>
      <c r="C104" s="6" t="s">
        <v>362</v>
      </c>
      <c r="D104" s="6" t="s">
        <v>11</v>
      </c>
      <c r="E104" s="77" t="s">
        <v>17</v>
      </c>
      <c r="F104" s="12"/>
      <c r="G104" s="16">
        <v>2000</v>
      </c>
      <c r="H104" s="22">
        <f t="shared" si="1"/>
        <v>-645195.46</v>
      </c>
      <c r="I104" s="77" t="s">
        <v>309</v>
      </c>
      <c r="J104" s="78" t="s">
        <v>86</v>
      </c>
      <c r="K104" s="20" t="s">
        <v>310</v>
      </c>
      <c r="L104" s="18" t="s">
        <v>9</v>
      </c>
      <c r="M104" s="79"/>
    </row>
    <row r="105" spans="1:13" ht="15.75" customHeight="1">
      <c r="A105" s="23">
        <v>42749</v>
      </c>
      <c r="B105" s="6" t="s">
        <v>74</v>
      </c>
      <c r="C105" s="6"/>
      <c r="D105" s="6" t="s">
        <v>320</v>
      </c>
      <c r="E105" s="77" t="s">
        <v>17</v>
      </c>
      <c r="F105" s="12"/>
      <c r="G105" s="16">
        <v>3000</v>
      </c>
      <c r="H105" s="22">
        <f t="shared" si="1"/>
        <v>-648195.46</v>
      </c>
      <c r="I105" s="77" t="s">
        <v>309</v>
      </c>
      <c r="J105" s="78" t="s">
        <v>86</v>
      </c>
      <c r="K105" s="22" t="s">
        <v>310</v>
      </c>
      <c r="L105" s="18" t="s">
        <v>9</v>
      </c>
      <c r="M105" s="79"/>
    </row>
    <row r="106" spans="1:13" ht="15.75" customHeight="1">
      <c r="A106" s="23">
        <v>42749</v>
      </c>
      <c r="B106" s="6" t="s">
        <v>22</v>
      </c>
      <c r="C106" s="6"/>
      <c r="D106" s="6" t="s">
        <v>321</v>
      </c>
      <c r="E106" s="77" t="s">
        <v>17</v>
      </c>
      <c r="F106" s="12"/>
      <c r="G106" s="16">
        <v>1000</v>
      </c>
      <c r="H106" s="22">
        <f t="shared" si="1"/>
        <v>-649195.46</v>
      </c>
      <c r="I106" s="77" t="s">
        <v>309</v>
      </c>
      <c r="J106" s="78" t="s">
        <v>86</v>
      </c>
      <c r="K106" s="22" t="s">
        <v>310</v>
      </c>
      <c r="L106" s="18" t="s">
        <v>9</v>
      </c>
      <c r="M106" s="79"/>
    </row>
    <row r="107" spans="1:13">
      <c r="A107" s="15">
        <v>42749</v>
      </c>
      <c r="B107" s="10" t="s">
        <v>22</v>
      </c>
      <c r="C107" s="10"/>
      <c r="D107" s="6" t="s">
        <v>320</v>
      </c>
      <c r="E107" s="78" t="s">
        <v>44</v>
      </c>
      <c r="F107" s="12"/>
      <c r="G107" s="16">
        <v>2000</v>
      </c>
      <c r="H107" s="22">
        <f t="shared" si="1"/>
        <v>-651195.46</v>
      </c>
      <c r="I107" s="84" t="s">
        <v>170</v>
      </c>
      <c r="J107" s="78" t="s">
        <v>86</v>
      </c>
      <c r="K107" s="20" t="s">
        <v>201</v>
      </c>
      <c r="L107" s="18" t="s">
        <v>9</v>
      </c>
      <c r="M107" s="79"/>
    </row>
    <row r="108" spans="1:13">
      <c r="A108" s="15">
        <v>42749</v>
      </c>
      <c r="B108" s="10" t="s">
        <v>137</v>
      </c>
      <c r="C108" s="10"/>
      <c r="D108" s="6" t="s">
        <v>320</v>
      </c>
      <c r="E108" s="78" t="s">
        <v>44</v>
      </c>
      <c r="F108" s="12"/>
      <c r="G108" s="16">
        <v>4000</v>
      </c>
      <c r="H108" s="22">
        <f t="shared" si="1"/>
        <v>-655195.46</v>
      </c>
      <c r="I108" s="84" t="s">
        <v>170</v>
      </c>
      <c r="J108" s="78" t="s">
        <v>86</v>
      </c>
      <c r="K108" s="20" t="s">
        <v>201</v>
      </c>
      <c r="L108" s="18" t="s">
        <v>9</v>
      </c>
      <c r="M108" s="79"/>
    </row>
    <row r="109" spans="1:13">
      <c r="A109" s="23">
        <v>42749</v>
      </c>
      <c r="B109" s="6" t="s">
        <v>202</v>
      </c>
      <c r="C109" s="6"/>
      <c r="D109" s="6" t="s">
        <v>320</v>
      </c>
      <c r="E109" s="78" t="s">
        <v>44</v>
      </c>
      <c r="F109" s="12"/>
      <c r="G109" s="16">
        <v>2000</v>
      </c>
      <c r="H109" s="22">
        <f t="shared" si="1"/>
        <v>-657195.46</v>
      </c>
      <c r="I109" s="77" t="s">
        <v>170</v>
      </c>
      <c r="J109" s="78" t="s">
        <v>86</v>
      </c>
      <c r="K109" s="22" t="s">
        <v>203</v>
      </c>
      <c r="L109" s="18" t="s">
        <v>9</v>
      </c>
    </row>
    <row r="110" spans="1:13" ht="15.75" customHeight="1">
      <c r="A110" s="23">
        <v>42749</v>
      </c>
      <c r="B110" s="6" t="s">
        <v>136</v>
      </c>
      <c r="C110" s="6"/>
      <c r="D110" s="6" t="s">
        <v>320</v>
      </c>
      <c r="E110" s="78" t="s">
        <v>44</v>
      </c>
      <c r="F110" s="12"/>
      <c r="G110" s="16">
        <v>2000</v>
      </c>
      <c r="H110" s="22">
        <f t="shared" si="1"/>
        <v>-659195.46</v>
      </c>
      <c r="I110" s="77" t="s">
        <v>170</v>
      </c>
      <c r="J110" s="78" t="s">
        <v>86</v>
      </c>
      <c r="K110" s="22" t="s">
        <v>203</v>
      </c>
      <c r="L110" s="18" t="s">
        <v>9</v>
      </c>
    </row>
    <row r="111" spans="1:13" ht="15.75" customHeight="1">
      <c r="A111" s="15">
        <v>42750</v>
      </c>
      <c r="B111" s="14" t="s">
        <v>430</v>
      </c>
      <c r="C111" s="14" t="s">
        <v>363</v>
      </c>
      <c r="D111" s="6" t="s">
        <v>11</v>
      </c>
      <c r="E111" s="78" t="s">
        <v>17</v>
      </c>
      <c r="F111" s="16"/>
      <c r="G111" s="16">
        <v>1500</v>
      </c>
      <c r="H111" s="22">
        <f t="shared" si="1"/>
        <v>-660695.46</v>
      </c>
      <c r="I111" s="84" t="s">
        <v>302</v>
      </c>
      <c r="J111" s="78" t="s">
        <v>86</v>
      </c>
      <c r="K111" s="20" t="s">
        <v>303</v>
      </c>
      <c r="L111" s="18" t="s">
        <v>9</v>
      </c>
    </row>
    <row r="112" spans="1:13">
      <c r="A112" s="15">
        <v>42750</v>
      </c>
      <c r="B112" s="14" t="s">
        <v>22</v>
      </c>
      <c r="C112" s="14"/>
      <c r="D112" s="6" t="s">
        <v>321</v>
      </c>
      <c r="E112" s="78" t="s">
        <v>17</v>
      </c>
      <c r="F112" s="16"/>
      <c r="G112" s="16">
        <v>1000</v>
      </c>
      <c r="H112" s="22">
        <f t="shared" si="1"/>
        <v>-661695.46</v>
      </c>
      <c r="I112" s="84" t="s">
        <v>302</v>
      </c>
      <c r="J112" s="78" t="s">
        <v>86</v>
      </c>
      <c r="K112" s="20" t="s">
        <v>303</v>
      </c>
      <c r="L112" s="18" t="s">
        <v>9</v>
      </c>
    </row>
    <row r="113" spans="1:12">
      <c r="A113" s="15">
        <v>42750</v>
      </c>
      <c r="B113" s="10" t="s">
        <v>22</v>
      </c>
      <c r="C113" s="10"/>
      <c r="D113" s="6" t="s">
        <v>320</v>
      </c>
      <c r="E113" s="78" t="s">
        <v>44</v>
      </c>
      <c r="F113" s="12"/>
      <c r="G113" s="16">
        <v>2000</v>
      </c>
      <c r="H113" s="22">
        <f t="shared" si="1"/>
        <v>-663695.46</v>
      </c>
      <c r="I113" s="84" t="s">
        <v>170</v>
      </c>
      <c r="J113" s="78" t="s">
        <v>86</v>
      </c>
      <c r="K113" s="20" t="s">
        <v>201</v>
      </c>
      <c r="L113" s="18" t="s">
        <v>9</v>
      </c>
    </row>
    <row r="114" spans="1:12">
      <c r="A114" s="23">
        <v>42750</v>
      </c>
      <c r="B114" s="6" t="s">
        <v>202</v>
      </c>
      <c r="C114" s="6"/>
      <c r="D114" s="6" t="s">
        <v>320</v>
      </c>
      <c r="E114" s="78" t="s">
        <v>44</v>
      </c>
      <c r="F114" s="12"/>
      <c r="G114" s="16">
        <v>2000</v>
      </c>
      <c r="H114" s="22">
        <f t="shared" si="1"/>
        <v>-665695.46</v>
      </c>
      <c r="I114" s="77" t="s">
        <v>170</v>
      </c>
      <c r="J114" s="78" t="s">
        <v>86</v>
      </c>
      <c r="K114" s="22" t="s">
        <v>203</v>
      </c>
      <c r="L114" s="18" t="s">
        <v>9</v>
      </c>
    </row>
    <row r="115" spans="1:12" ht="15.75" customHeight="1">
      <c r="A115" s="75">
        <v>42751</v>
      </c>
      <c r="B115" s="11" t="s">
        <v>20</v>
      </c>
      <c r="C115" s="11"/>
      <c r="D115" s="120" t="s">
        <v>41</v>
      </c>
      <c r="E115" s="78" t="s">
        <v>17</v>
      </c>
      <c r="F115" s="100"/>
      <c r="G115" s="99">
        <v>3000</v>
      </c>
      <c r="H115" s="22">
        <f t="shared" si="1"/>
        <v>-668695.46</v>
      </c>
      <c r="I115" s="84" t="s">
        <v>302</v>
      </c>
      <c r="J115" s="78" t="s">
        <v>86</v>
      </c>
      <c r="K115" s="107" t="s">
        <v>304</v>
      </c>
      <c r="L115" s="92" t="s">
        <v>9</v>
      </c>
    </row>
    <row r="116" spans="1:12" ht="15.75" customHeight="1">
      <c r="A116" s="75">
        <v>42751</v>
      </c>
      <c r="B116" s="11" t="s">
        <v>21</v>
      </c>
      <c r="C116" s="11"/>
      <c r="D116" s="120" t="s">
        <v>41</v>
      </c>
      <c r="E116" s="78" t="s">
        <v>17</v>
      </c>
      <c r="F116" s="100"/>
      <c r="G116" s="99">
        <v>2000</v>
      </c>
      <c r="H116" s="22">
        <f t="shared" si="1"/>
        <v>-670695.46</v>
      </c>
      <c r="I116" s="84" t="s">
        <v>302</v>
      </c>
      <c r="J116" s="78" t="s">
        <v>86</v>
      </c>
      <c r="K116" s="107" t="s">
        <v>304</v>
      </c>
      <c r="L116" s="92" t="s">
        <v>9</v>
      </c>
    </row>
    <row r="117" spans="1:12" ht="15.75" customHeight="1">
      <c r="A117" s="15">
        <v>42751</v>
      </c>
      <c r="B117" s="14" t="s">
        <v>430</v>
      </c>
      <c r="C117" s="14" t="s">
        <v>364</v>
      </c>
      <c r="D117" s="6" t="s">
        <v>11</v>
      </c>
      <c r="E117" s="77" t="s">
        <v>17</v>
      </c>
      <c r="F117" s="16"/>
      <c r="G117" s="16">
        <v>1400</v>
      </c>
      <c r="H117" s="22">
        <f t="shared" si="1"/>
        <v>-672095.46</v>
      </c>
      <c r="I117" s="84" t="s">
        <v>302</v>
      </c>
      <c r="J117" s="78" t="s">
        <v>86</v>
      </c>
      <c r="K117" s="20" t="s">
        <v>303</v>
      </c>
      <c r="L117" s="18" t="s">
        <v>9</v>
      </c>
    </row>
    <row r="118" spans="1:12" ht="15.75" customHeight="1">
      <c r="A118" s="15">
        <v>42751</v>
      </c>
      <c r="B118" s="14" t="s">
        <v>22</v>
      </c>
      <c r="C118" s="14"/>
      <c r="D118" s="6" t="s">
        <v>321</v>
      </c>
      <c r="E118" s="77" t="s">
        <v>17</v>
      </c>
      <c r="F118" s="16"/>
      <c r="G118" s="16">
        <v>1100</v>
      </c>
      <c r="H118" s="22">
        <f t="shared" si="1"/>
        <v>-673195.46</v>
      </c>
      <c r="I118" s="84" t="s">
        <v>302</v>
      </c>
      <c r="J118" s="78" t="s">
        <v>86</v>
      </c>
      <c r="K118" s="20" t="s">
        <v>303</v>
      </c>
      <c r="L118" s="18" t="s">
        <v>9</v>
      </c>
    </row>
    <row r="119" spans="1:12" ht="15.75" customHeight="1">
      <c r="A119" s="15">
        <v>42751</v>
      </c>
      <c r="B119" s="10" t="s">
        <v>29</v>
      </c>
      <c r="C119" s="10"/>
      <c r="D119" s="6" t="s">
        <v>11</v>
      </c>
      <c r="E119" s="78" t="s">
        <v>26</v>
      </c>
      <c r="F119" s="73"/>
      <c r="G119" s="16">
        <v>1000</v>
      </c>
      <c r="H119" s="22">
        <f t="shared" si="1"/>
        <v>-674195.46</v>
      </c>
      <c r="I119" s="84" t="s">
        <v>27</v>
      </c>
      <c r="J119" s="78" t="s">
        <v>86</v>
      </c>
      <c r="K119" s="20" t="s">
        <v>33</v>
      </c>
      <c r="L119" s="18" t="s">
        <v>9</v>
      </c>
    </row>
    <row r="120" spans="1:12" ht="15.75" customHeight="1">
      <c r="A120" s="15">
        <v>42751</v>
      </c>
      <c r="B120" s="10" t="s">
        <v>34</v>
      </c>
      <c r="C120" s="10"/>
      <c r="D120" s="6" t="s">
        <v>10</v>
      </c>
      <c r="E120" s="78" t="s">
        <v>26</v>
      </c>
      <c r="F120" s="73"/>
      <c r="G120" s="16">
        <v>16000</v>
      </c>
      <c r="H120" s="22">
        <f t="shared" si="1"/>
        <v>-690195.46</v>
      </c>
      <c r="I120" s="84" t="s">
        <v>27</v>
      </c>
      <c r="J120" s="78" t="s">
        <v>86</v>
      </c>
      <c r="K120" s="20" t="s">
        <v>35</v>
      </c>
      <c r="L120" s="18" t="s">
        <v>9</v>
      </c>
    </row>
    <row r="121" spans="1:12" ht="15.75" customHeight="1">
      <c r="A121" s="23">
        <v>42751</v>
      </c>
      <c r="B121" s="10" t="s">
        <v>43</v>
      </c>
      <c r="C121" s="10"/>
      <c r="D121" s="82" t="s">
        <v>322</v>
      </c>
      <c r="E121" s="78" t="s">
        <v>44</v>
      </c>
      <c r="F121" s="12"/>
      <c r="G121" s="16">
        <v>10000</v>
      </c>
      <c r="H121" s="22">
        <f t="shared" si="1"/>
        <v>-700195.46</v>
      </c>
      <c r="I121" s="84" t="s">
        <v>42</v>
      </c>
      <c r="J121" s="78" t="s">
        <v>86</v>
      </c>
      <c r="K121" s="17" t="s">
        <v>49</v>
      </c>
      <c r="L121" s="18" t="s">
        <v>9</v>
      </c>
    </row>
    <row r="122" spans="1:12" ht="15.75" customHeight="1">
      <c r="A122" s="23">
        <v>42751</v>
      </c>
      <c r="B122" s="6" t="s">
        <v>70</v>
      </c>
      <c r="C122" s="6"/>
      <c r="D122" s="6" t="s">
        <v>11</v>
      </c>
      <c r="E122" s="77" t="s">
        <v>17</v>
      </c>
      <c r="F122" s="12"/>
      <c r="G122" s="16">
        <v>4400</v>
      </c>
      <c r="H122" s="22">
        <f t="shared" si="1"/>
        <v>-704595.46</v>
      </c>
      <c r="I122" s="77" t="s">
        <v>305</v>
      </c>
      <c r="J122" s="78" t="s">
        <v>86</v>
      </c>
      <c r="K122" s="22" t="s">
        <v>307</v>
      </c>
      <c r="L122" s="18" t="s">
        <v>9</v>
      </c>
    </row>
    <row r="123" spans="1:12" ht="15.75" customHeight="1">
      <c r="A123" s="23">
        <v>42751</v>
      </c>
      <c r="B123" s="6" t="s">
        <v>71</v>
      </c>
      <c r="C123" s="6"/>
      <c r="D123" s="6" t="s">
        <v>11</v>
      </c>
      <c r="E123" s="77" t="s">
        <v>17</v>
      </c>
      <c r="F123" s="12"/>
      <c r="G123" s="16">
        <v>1500</v>
      </c>
      <c r="H123" s="22">
        <f t="shared" si="1"/>
        <v>-706095.46</v>
      </c>
      <c r="I123" s="77" t="s">
        <v>305</v>
      </c>
      <c r="J123" s="78" t="s">
        <v>86</v>
      </c>
      <c r="K123" s="22" t="s">
        <v>306</v>
      </c>
      <c r="L123" s="18" t="s">
        <v>9</v>
      </c>
    </row>
    <row r="124" spans="1:12" ht="15.75" customHeight="1">
      <c r="A124" s="23">
        <v>42751</v>
      </c>
      <c r="B124" s="6" t="s">
        <v>72</v>
      </c>
      <c r="C124" s="6"/>
      <c r="D124" s="6" t="s">
        <v>320</v>
      </c>
      <c r="E124" s="77" t="s">
        <v>17</v>
      </c>
      <c r="F124" s="12"/>
      <c r="G124" s="16">
        <v>3000</v>
      </c>
      <c r="H124" s="22">
        <f t="shared" si="1"/>
        <v>-709095.46</v>
      </c>
      <c r="I124" s="77" t="s">
        <v>305</v>
      </c>
      <c r="J124" s="78" t="s">
        <v>86</v>
      </c>
      <c r="K124" s="22" t="s">
        <v>308</v>
      </c>
      <c r="L124" s="18" t="s">
        <v>9</v>
      </c>
    </row>
    <row r="125" spans="1:12" ht="15.75" customHeight="1">
      <c r="A125" s="80">
        <v>42751</v>
      </c>
      <c r="B125" s="6" t="s">
        <v>73</v>
      </c>
      <c r="C125" s="6" t="s">
        <v>365</v>
      </c>
      <c r="D125" s="6" t="s">
        <v>11</v>
      </c>
      <c r="E125" s="77" t="s">
        <v>17</v>
      </c>
      <c r="F125" s="97"/>
      <c r="G125" s="85">
        <v>500</v>
      </c>
      <c r="H125" s="22">
        <f t="shared" si="1"/>
        <v>-709595.46</v>
      </c>
      <c r="I125" s="81" t="s">
        <v>305</v>
      </c>
      <c r="J125" s="78" t="s">
        <v>86</v>
      </c>
      <c r="K125" s="22" t="s">
        <v>306</v>
      </c>
      <c r="L125" s="83" t="s">
        <v>9</v>
      </c>
    </row>
    <row r="126" spans="1:12" ht="15.75" customHeight="1">
      <c r="A126" s="23">
        <v>42751</v>
      </c>
      <c r="B126" s="6" t="s">
        <v>74</v>
      </c>
      <c r="C126" s="6"/>
      <c r="D126" s="6" t="s">
        <v>11</v>
      </c>
      <c r="E126" s="77" t="s">
        <v>17</v>
      </c>
      <c r="F126" s="97"/>
      <c r="G126" s="85">
        <v>3000</v>
      </c>
      <c r="H126" s="22">
        <f t="shared" si="1"/>
        <v>-712595.46</v>
      </c>
      <c r="I126" s="77" t="s">
        <v>305</v>
      </c>
      <c r="J126" s="78" t="s">
        <v>86</v>
      </c>
      <c r="K126" s="22" t="s">
        <v>306</v>
      </c>
      <c r="L126" s="18" t="s">
        <v>9</v>
      </c>
    </row>
    <row r="127" spans="1:12" ht="15.75" customHeight="1">
      <c r="A127" s="23">
        <v>42751</v>
      </c>
      <c r="B127" s="6" t="s">
        <v>22</v>
      </c>
      <c r="C127" s="6"/>
      <c r="D127" s="6" t="s">
        <v>321</v>
      </c>
      <c r="E127" s="77" t="s">
        <v>17</v>
      </c>
      <c r="F127" s="12"/>
      <c r="G127" s="16">
        <v>1200</v>
      </c>
      <c r="H127" s="22">
        <f t="shared" si="1"/>
        <v>-713795.46</v>
      </c>
      <c r="I127" s="77" t="s">
        <v>305</v>
      </c>
      <c r="J127" s="78" t="s">
        <v>86</v>
      </c>
      <c r="K127" s="22" t="s">
        <v>306</v>
      </c>
      <c r="L127" s="18" t="s">
        <v>9</v>
      </c>
    </row>
    <row r="128" spans="1:12" ht="15.75" customHeight="1">
      <c r="A128" s="15">
        <v>42751</v>
      </c>
      <c r="B128" s="10" t="s">
        <v>103</v>
      </c>
      <c r="C128" s="10"/>
      <c r="D128" s="77" t="s">
        <v>11</v>
      </c>
      <c r="E128" s="78" t="s">
        <v>101</v>
      </c>
      <c r="F128" s="12"/>
      <c r="G128" s="16">
        <v>2000</v>
      </c>
      <c r="H128" s="22">
        <f t="shared" si="1"/>
        <v>-715795.46</v>
      </c>
      <c r="I128" s="84" t="s">
        <v>85</v>
      </c>
      <c r="J128" s="78" t="s">
        <v>86</v>
      </c>
      <c r="K128" s="7" t="s">
        <v>104</v>
      </c>
      <c r="L128" s="18" t="s">
        <v>9</v>
      </c>
    </row>
    <row r="129" spans="1:12" ht="15.75" customHeight="1">
      <c r="A129" s="15">
        <v>42751</v>
      </c>
      <c r="B129" s="10" t="s">
        <v>430</v>
      </c>
      <c r="C129" s="14" t="s">
        <v>366</v>
      </c>
      <c r="D129" s="6" t="s">
        <v>11</v>
      </c>
      <c r="E129" s="78" t="s">
        <v>319</v>
      </c>
      <c r="F129" s="12"/>
      <c r="G129" s="16">
        <v>1400</v>
      </c>
      <c r="H129" s="22">
        <f t="shared" si="1"/>
        <v>-717195.46</v>
      </c>
      <c r="I129" s="84" t="s">
        <v>134</v>
      </c>
      <c r="J129" s="78" t="s">
        <v>86</v>
      </c>
      <c r="K129" s="17" t="s">
        <v>143</v>
      </c>
      <c r="L129" s="18" t="s">
        <v>9</v>
      </c>
    </row>
    <row r="130" spans="1:12" ht="15.75" customHeight="1">
      <c r="A130" s="75">
        <v>42751</v>
      </c>
      <c r="B130" s="10" t="s">
        <v>159</v>
      </c>
      <c r="C130" s="10"/>
      <c r="D130" s="6" t="s">
        <v>41</v>
      </c>
      <c r="E130" s="78" t="s">
        <v>26</v>
      </c>
      <c r="F130" s="100"/>
      <c r="G130" s="99">
        <v>750</v>
      </c>
      <c r="H130" s="22">
        <f t="shared" si="1"/>
        <v>-717945.46</v>
      </c>
      <c r="I130" s="84" t="s">
        <v>309</v>
      </c>
      <c r="J130" s="78" t="s">
        <v>86</v>
      </c>
      <c r="K130" s="9" t="s">
        <v>311</v>
      </c>
      <c r="L130" s="18" t="s">
        <v>9</v>
      </c>
    </row>
    <row r="131" spans="1:12" ht="15.75" customHeight="1">
      <c r="A131" s="75">
        <v>42751</v>
      </c>
      <c r="B131" s="10" t="s">
        <v>106</v>
      </c>
      <c r="C131" s="10"/>
      <c r="D131" s="6" t="s">
        <v>41</v>
      </c>
      <c r="E131" s="78" t="s">
        <v>26</v>
      </c>
      <c r="F131" s="100"/>
      <c r="G131" s="99">
        <v>50</v>
      </c>
      <c r="H131" s="22">
        <f t="shared" si="1"/>
        <v>-717995.46</v>
      </c>
      <c r="I131" s="84" t="s">
        <v>309</v>
      </c>
      <c r="J131" s="78" t="s">
        <v>86</v>
      </c>
      <c r="K131" s="9" t="s">
        <v>311</v>
      </c>
      <c r="L131" s="18" t="s">
        <v>9</v>
      </c>
    </row>
    <row r="132" spans="1:12" ht="15.75" customHeight="1">
      <c r="A132" s="75">
        <v>42751</v>
      </c>
      <c r="B132" s="10" t="s">
        <v>160</v>
      </c>
      <c r="C132" s="10"/>
      <c r="D132" s="6" t="s">
        <v>41</v>
      </c>
      <c r="E132" s="78" t="s">
        <v>26</v>
      </c>
      <c r="F132" s="100"/>
      <c r="G132" s="99">
        <v>1000</v>
      </c>
      <c r="H132" s="22">
        <f t="shared" ref="H132:H195" si="2">+H131+F132-G132</f>
        <v>-718995.46</v>
      </c>
      <c r="I132" s="84" t="s">
        <v>309</v>
      </c>
      <c r="J132" s="78" t="s">
        <v>86</v>
      </c>
      <c r="K132" s="9" t="s">
        <v>311</v>
      </c>
      <c r="L132" s="18" t="s">
        <v>9</v>
      </c>
    </row>
    <row r="133" spans="1:12" ht="15.75" customHeight="1">
      <c r="A133" s="23">
        <v>42751</v>
      </c>
      <c r="B133" s="6" t="s">
        <v>430</v>
      </c>
      <c r="C133" s="6" t="s">
        <v>367</v>
      </c>
      <c r="D133" s="6" t="s">
        <v>11</v>
      </c>
      <c r="E133" s="77" t="s">
        <v>17</v>
      </c>
      <c r="F133" s="12"/>
      <c r="G133" s="16">
        <v>1200</v>
      </c>
      <c r="H133" s="22">
        <f t="shared" si="2"/>
        <v>-720195.46</v>
      </c>
      <c r="I133" s="84" t="s">
        <v>309</v>
      </c>
      <c r="J133" s="78" t="s">
        <v>86</v>
      </c>
      <c r="K133" s="22" t="s">
        <v>310</v>
      </c>
      <c r="L133" s="18" t="s">
        <v>9</v>
      </c>
    </row>
    <row r="134" spans="1:12" ht="15.75" customHeight="1">
      <c r="A134" s="23">
        <v>42751</v>
      </c>
      <c r="B134" s="6" t="s">
        <v>22</v>
      </c>
      <c r="C134" s="6"/>
      <c r="D134" s="6" t="s">
        <v>321</v>
      </c>
      <c r="E134" s="77" t="s">
        <v>17</v>
      </c>
      <c r="F134" s="12"/>
      <c r="G134" s="16">
        <v>1100</v>
      </c>
      <c r="H134" s="22">
        <f t="shared" si="2"/>
        <v>-721295.46</v>
      </c>
      <c r="I134" s="84" t="s">
        <v>309</v>
      </c>
      <c r="J134" s="78" t="s">
        <v>86</v>
      </c>
      <c r="K134" s="22" t="s">
        <v>310</v>
      </c>
      <c r="L134" s="18" t="s">
        <v>9</v>
      </c>
    </row>
    <row r="135" spans="1:12" s="93" customFormat="1" ht="15.75" customHeight="1">
      <c r="A135" s="23">
        <v>42751</v>
      </c>
      <c r="B135" s="77" t="s">
        <v>295</v>
      </c>
      <c r="C135" s="77"/>
      <c r="D135" s="77" t="s">
        <v>320</v>
      </c>
      <c r="E135" s="77" t="s">
        <v>44</v>
      </c>
      <c r="F135" s="16"/>
      <c r="G135" s="16">
        <v>1000</v>
      </c>
      <c r="H135" s="22">
        <f t="shared" si="2"/>
        <v>-722295.46</v>
      </c>
      <c r="I135" s="84" t="s">
        <v>170</v>
      </c>
      <c r="J135" s="78" t="s">
        <v>86</v>
      </c>
      <c r="K135" s="7" t="s">
        <v>203</v>
      </c>
      <c r="L135" s="18" t="s">
        <v>9</v>
      </c>
    </row>
    <row r="136" spans="1:12">
      <c r="A136" s="15">
        <v>42751</v>
      </c>
      <c r="B136" s="10" t="s">
        <v>136</v>
      </c>
      <c r="C136" s="10"/>
      <c r="D136" s="6" t="s">
        <v>320</v>
      </c>
      <c r="E136" s="78" t="s">
        <v>44</v>
      </c>
      <c r="F136" s="12"/>
      <c r="G136" s="16">
        <v>3000</v>
      </c>
      <c r="H136" s="22">
        <f t="shared" si="2"/>
        <v>-725295.46</v>
      </c>
      <c r="I136" s="84" t="s">
        <v>170</v>
      </c>
      <c r="J136" s="78" t="s">
        <v>86</v>
      </c>
      <c r="K136" s="20" t="s">
        <v>204</v>
      </c>
      <c r="L136" s="18" t="s">
        <v>9</v>
      </c>
    </row>
    <row r="137" spans="1:12">
      <c r="A137" s="15">
        <v>42751</v>
      </c>
      <c r="B137" s="10" t="s">
        <v>145</v>
      </c>
      <c r="C137" s="10"/>
      <c r="D137" s="6" t="s">
        <v>320</v>
      </c>
      <c r="E137" s="78" t="s">
        <v>44</v>
      </c>
      <c r="F137" s="12"/>
      <c r="G137" s="16">
        <v>500</v>
      </c>
      <c r="H137" s="22">
        <f t="shared" si="2"/>
        <v>-725795.46</v>
      </c>
      <c r="I137" s="84" t="s">
        <v>170</v>
      </c>
      <c r="J137" s="78" t="s">
        <v>86</v>
      </c>
      <c r="K137" s="20" t="s">
        <v>204</v>
      </c>
      <c r="L137" s="18" t="s">
        <v>9</v>
      </c>
    </row>
    <row r="138" spans="1:12">
      <c r="A138" s="23">
        <v>42751</v>
      </c>
      <c r="B138" s="6" t="s">
        <v>136</v>
      </c>
      <c r="C138" s="6"/>
      <c r="D138" s="6" t="s">
        <v>320</v>
      </c>
      <c r="E138" s="78" t="s">
        <v>44</v>
      </c>
      <c r="F138" s="12"/>
      <c r="G138" s="16">
        <v>2000</v>
      </c>
      <c r="H138" s="22">
        <f t="shared" si="2"/>
        <v>-727795.46</v>
      </c>
      <c r="I138" s="77" t="s">
        <v>170</v>
      </c>
      <c r="J138" s="78" t="s">
        <v>86</v>
      </c>
      <c r="K138" s="22" t="s">
        <v>205</v>
      </c>
      <c r="L138" s="18" t="s">
        <v>9</v>
      </c>
    </row>
    <row r="139" spans="1:12">
      <c r="A139" s="23">
        <v>42751</v>
      </c>
      <c r="B139" s="6" t="s">
        <v>22</v>
      </c>
      <c r="C139" s="6"/>
      <c r="D139" s="6" t="s">
        <v>320</v>
      </c>
      <c r="E139" s="78" t="s">
        <v>44</v>
      </c>
      <c r="F139" s="12"/>
      <c r="G139" s="16">
        <v>2000</v>
      </c>
      <c r="H139" s="22">
        <f t="shared" si="2"/>
        <v>-729795.46</v>
      </c>
      <c r="I139" s="77" t="s">
        <v>170</v>
      </c>
      <c r="J139" s="78" t="s">
        <v>86</v>
      </c>
      <c r="K139" s="22" t="s">
        <v>205</v>
      </c>
      <c r="L139" s="18" t="s">
        <v>9</v>
      </c>
    </row>
    <row r="140" spans="1:12">
      <c r="A140" s="23">
        <v>42751</v>
      </c>
      <c r="B140" s="6" t="s">
        <v>136</v>
      </c>
      <c r="C140" s="6"/>
      <c r="D140" s="6" t="s">
        <v>320</v>
      </c>
      <c r="E140" s="78" t="s">
        <v>44</v>
      </c>
      <c r="F140" s="12"/>
      <c r="G140" s="16">
        <v>2000</v>
      </c>
      <c r="H140" s="22">
        <f t="shared" si="2"/>
        <v>-731795.46</v>
      </c>
      <c r="I140" s="77" t="s">
        <v>170</v>
      </c>
      <c r="J140" s="78" t="s">
        <v>86</v>
      </c>
      <c r="K140" s="22" t="s">
        <v>206</v>
      </c>
      <c r="L140" s="18" t="s">
        <v>9</v>
      </c>
    </row>
    <row r="141" spans="1:12">
      <c r="A141" s="23">
        <v>42751</v>
      </c>
      <c r="B141" s="6" t="s">
        <v>207</v>
      </c>
      <c r="C141" s="6"/>
      <c r="D141" s="6" t="s">
        <v>320</v>
      </c>
      <c r="E141" s="78" t="s">
        <v>44</v>
      </c>
      <c r="F141" s="12"/>
      <c r="G141" s="16">
        <v>4000</v>
      </c>
      <c r="H141" s="22">
        <f t="shared" si="2"/>
        <v>-735795.46</v>
      </c>
      <c r="I141" s="77" t="s">
        <v>170</v>
      </c>
      <c r="J141" s="78" t="s">
        <v>86</v>
      </c>
      <c r="K141" s="22" t="s">
        <v>206</v>
      </c>
      <c r="L141" s="18" t="s">
        <v>9</v>
      </c>
    </row>
    <row r="142" spans="1:12" ht="15.75" customHeight="1">
      <c r="A142" s="15">
        <v>42752</v>
      </c>
      <c r="B142" s="14" t="s">
        <v>430</v>
      </c>
      <c r="C142" s="14" t="s">
        <v>368</v>
      </c>
      <c r="D142" s="6" t="s">
        <v>11</v>
      </c>
      <c r="E142" s="77" t="s">
        <v>17</v>
      </c>
      <c r="F142" s="16"/>
      <c r="G142" s="16">
        <v>1900</v>
      </c>
      <c r="H142" s="22">
        <f t="shared" si="2"/>
        <v>-737695.46</v>
      </c>
      <c r="I142" s="84" t="s">
        <v>302</v>
      </c>
      <c r="J142" s="78" t="s">
        <v>86</v>
      </c>
      <c r="K142" s="20" t="s">
        <v>303</v>
      </c>
      <c r="L142" s="18" t="s">
        <v>9</v>
      </c>
    </row>
    <row r="143" spans="1:12" ht="15.75" customHeight="1">
      <c r="A143" s="105">
        <v>42752</v>
      </c>
      <c r="B143" s="14" t="s">
        <v>22</v>
      </c>
      <c r="C143" s="14"/>
      <c r="D143" s="6" t="s">
        <v>321</v>
      </c>
      <c r="E143" s="77" t="s">
        <v>17</v>
      </c>
      <c r="F143" s="16"/>
      <c r="G143" s="16">
        <v>1100</v>
      </c>
      <c r="H143" s="22">
        <f t="shared" si="2"/>
        <v>-738795.46</v>
      </c>
      <c r="I143" s="84" t="s">
        <v>302</v>
      </c>
      <c r="J143" s="78" t="s">
        <v>86</v>
      </c>
      <c r="K143" s="20" t="s">
        <v>303</v>
      </c>
      <c r="L143" s="18" t="s">
        <v>9</v>
      </c>
    </row>
    <row r="144" spans="1:12" ht="15.75" customHeight="1">
      <c r="A144" s="15">
        <v>42752</v>
      </c>
      <c r="B144" s="10" t="s">
        <v>29</v>
      </c>
      <c r="C144" s="10"/>
      <c r="D144" s="6" t="s">
        <v>11</v>
      </c>
      <c r="E144" s="78" t="s">
        <v>26</v>
      </c>
      <c r="F144" s="73"/>
      <c r="G144" s="16">
        <v>1000</v>
      </c>
      <c r="H144" s="22">
        <f t="shared" si="2"/>
        <v>-739795.46</v>
      </c>
      <c r="I144" s="84" t="s">
        <v>27</v>
      </c>
      <c r="J144" s="78" t="s">
        <v>86</v>
      </c>
      <c r="K144" s="20" t="s">
        <v>36</v>
      </c>
      <c r="L144" s="18" t="s">
        <v>9</v>
      </c>
    </row>
    <row r="145" spans="1:12" ht="15.75" customHeight="1">
      <c r="A145" s="23">
        <v>42752</v>
      </c>
      <c r="B145" s="10" t="s">
        <v>37</v>
      </c>
      <c r="C145" s="10"/>
      <c r="D145" s="6" t="s">
        <v>38</v>
      </c>
      <c r="E145" s="78" t="s">
        <v>26</v>
      </c>
      <c r="F145" s="12"/>
      <c r="G145" s="16">
        <v>500</v>
      </c>
      <c r="H145" s="22">
        <f t="shared" si="2"/>
        <v>-740295.46</v>
      </c>
      <c r="I145" s="77" t="s">
        <v>27</v>
      </c>
      <c r="J145" s="78" t="s">
        <v>86</v>
      </c>
      <c r="K145" s="22" t="s">
        <v>39</v>
      </c>
      <c r="L145" s="18" t="s">
        <v>9</v>
      </c>
    </row>
    <row r="146" spans="1:12" ht="15.75" customHeight="1">
      <c r="A146" s="23">
        <v>42752</v>
      </c>
      <c r="B146" s="6" t="s">
        <v>40</v>
      </c>
      <c r="C146" s="6"/>
      <c r="D146" s="6" t="s">
        <v>41</v>
      </c>
      <c r="E146" s="78" t="s">
        <v>26</v>
      </c>
      <c r="F146" s="12"/>
      <c r="G146" s="16">
        <v>50</v>
      </c>
      <c r="H146" s="22">
        <f t="shared" si="2"/>
        <v>-740345.46</v>
      </c>
      <c r="I146" s="77" t="s">
        <v>27</v>
      </c>
      <c r="J146" s="78" t="s">
        <v>86</v>
      </c>
      <c r="K146" s="22" t="s">
        <v>39</v>
      </c>
      <c r="L146" s="18" t="s">
        <v>9</v>
      </c>
    </row>
    <row r="147" spans="1:12" ht="15.75" customHeight="1">
      <c r="A147" s="23">
        <v>42752</v>
      </c>
      <c r="B147" s="10" t="s">
        <v>43</v>
      </c>
      <c r="C147" s="10"/>
      <c r="D147" s="82" t="s">
        <v>322</v>
      </c>
      <c r="E147" s="78" t="s">
        <v>44</v>
      </c>
      <c r="F147" s="12"/>
      <c r="G147" s="16">
        <v>10000</v>
      </c>
      <c r="H147" s="22">
        <f t="shared" si="2"/>
        <v>-750345.46</v>
      </c>
      <c r="I147" s="84" t="s">
        <v>42</v>
      </c>
      <c r="J147" s="78" t="s">
        <v>86</v>
      </c>
      <c r="K147" s="17" t="s">
        <v>50</v>
      </c>
      <c r="L147" s="18" t="s">
        <v>9</v>
      </c>
    </row>
    <row r="148" spans="1:12" ht="15.75" customHeight="1">
      <c r="A148" s="23">
        <v>42752</v>
      </c>
      <c r="B148" s="6" t="s">
        <v>74</v>
      </c>
      <c r="C148" s="6"/>
      <c r="D148" s="6" t="s">
        <v>11</v>
      </c>
      <c r="E148" s="77" t="s">
        <v>17</v>
      </c>
      <c r="F148" s="12"/>
      <c r="G148" s="16">
        <v>3000</v>
      </c>
      <c r="H148" s="22">
        <f t="shared" si="2"/>
        <v>-753345.46</v>
      </c>
      <c r="I148" s="77" t="s">
        <v>305</v>
      </c>
      <c r="J148" s="78" t="s">
        <v>86</v>
      </c>
      <c r="K148" s="22" t="s">
        <v>306</v>
      </c>
      <c r="L148" s="18" t="s">
        <v>9</v>
      </c>
    </row>
    <row r="149" spans="1:12" ht="15.75" customHeight="1">
      <c r="A149" s="23">
        <v>42752</v>
      </c>
      <c r="B149" s="6" t="s">
        <v>75</v>
      </c>
      <c r="C149" s="6" t="s">
        <v>369</v>
      </c>
      <c r="D149" s="6" t="s">
        <v>11</v>
      </c>
      <c r="E149" s="77" t="s">
        <v>17</v>
      </c>
      <c r="F149" s="12"/>
      <c r="G149" s="16">
        <v>500</v>
      </c>
      <c r="H149" s="22">
        <f t="shared" si="2"/>
        <v>-753845.46</v>
      </c>
      <c r="I149" s="77" t="s">
        <v>305</v>
      </c>
      <c r="J149" s="78" t="s">
        <v>86</v>
      </c>
      <c r="K149" s="22" t="s">
        <v>306</v>
      </c>
      <c r="L149" s="18" t="s">
        <v>9</v>
      </c>
    </row>
    <row r="150" spans="1:12" ht="15.75" customHeight="1">
      <c r="A150" s="23">
        <v>42752</v>
      </c>
      <c r="B150" s="6" t="s">
        <v>76</v>
      </c>
      <c r="C150" s="6"/>
      <c r="D150" s="6" t="s">
        <v>11</v>
      </c>
      <c r="E150" s="77" t="s">
        <v>17</v>
      </c>
      <c r="F150" s="12"/>
      <c r="G150" s="16">
        <v>1000</v>
      </c>
      <c r="H150" s="22">
        <f t="shared" si="2"/>
        <v>-754845.46</v>
      </c>
      <c r="I150" s="77" t="s">
        <v>305</v>
      </c>
      <c r="J150" s="78" t="s">
        <v>86</v>
      </c>
      <c r="K150" s="22" t="s">
        <v>306</v>
      </c>
      <c r="L150" s="18" t="s">
        <v>9</v>
      </c>
    </row>
    <row r="151" spans="1:12" ht="15.75" customHeight="1">
      <c r="A151" s="23">
        <v>42752</v>
      </c>
      <c r="B151" s="6" t="s">
        <v>77</v>
      </c>
      <c r="C151" s="6"/>
      <c r="D151" s="6" t="s">
        <v>11</v>
      </c>
      <c r="E151" s="77" t="s">
        <v>17</v>
      </c>
      <c r="F151" s="12"/>
      <c r="G151" s="16">
        <v>1500</v>
      </c>
      <c r="H151" s="22">
        <f t="shared" si="2"/>
        <v>-756345.46</v>
      </c>
      <c r="I151" s="77" t="s">
        <v>305</v>
      </c>
      <c r="J151" s="78" t="s">
        <v>86</v>
      </c>
      <c r="K151" s="22" t="s">
        <v>306</v>
      </c>
      <c r="L151" s="18" t="s">
        <v>9</v>
      </c>
    </row>
    <row r="152" spans="1:12" ht="15.75" customHeight="1">
      <c r="A152" s="23">
        <v>42752</v>
      </c>
      <c r="B152" s="6" t="s">
        <v>78</v>
      </c>
      <c r="C152" s="6"/>
      <c r="D152" s="6" t="s">
        <v>11</v>
      </c>
      <c r="E152" s="77" t="s">
        <v>17</v>
      </c>
      <c r="F152" s="12"/>
      <c r="G152" s="16">
        <v>4400</v>
      </c>
      <c r="H152" s="22">
        <f t="shared" si="2"/>
        <v>-760745.46</v>
      </c>
      <c r="I152" s="77" t="s">
        <v>305</v>
      </c>
      <c r="J152" s="78" t="s">
        <v>86</v>
      </c>
      <c r="K152" s="22" t="s">
        <v>306</v>
      </c>
      <c r="L152" s="18" t="s">
        <v>9</v>
      </c>
    </row>
    <row r="153" spans="1:12" ht="15.75" customHeight="1">
      <c r="A153" s="15">
        <v>42752</v>
      </c>
      <c r="B153" s="10" t="s">
        <v>105</v>
      </c>
      <c r="C153" s="14" t="s">
        <v>370</v>
      </c>
      <c r="D153" s="77" t="s">
        <v>274</v>
      </c>
      <c r="E153" s="78" t="s">
        <v>26</v>
      </c>
      <c r="F153" s="12"/>
      <c r="G153" s="16">
        <v>500</v>
      </c>
      <c r="H153" s="22">
        <f t="shared" si="2"/>
        <v>-761245.46</v>
      </c>
      <c r="I153" s="84" t="s">
        <v>85</v>
      </c>
      <c r="J153" s="78" t="s">
        <v>86</v>
      </c>
      <c r="K153" s="7" t="s">
        <v>283</v>
      </c>
      <c r="L153" s="18" t="s">
        <v>16</v>
      </c>
    </row>
    <row r="154" spans="1:12" ht="15.75" customHeight="1">
      <c r="A154" s="15">
        <v>42752</v>
      </c>
      <c r="B154" s="10" t="s">
        <v>106</v>
      </c>
      <c r="C154" s="10"/>
      <c r="D154" s="77" t="s">
        <v>41</v>
      </c>
      <c r="E154" s="78" t="s">
        <v>26</v>
      </c>
      <c r="F154" s="12"/>
      <c r="G154" s="16">
        <v>100</v>
      </c>
      <c r="H154" s="22">
        <f t="shared" si="2"/>
        <v>-761345.46</v>
      </c>
      <c r="I154" s="84" t="s">
        <v>85</v>
      </c>
      <c r="J154" s="78" t="s">
        <v>86</v>
      </c>
      <c r="K154" s="7" t="s">
        <v>283</v>
      </c>
      <c r="L154" s="18" t="s">
        <v>16</v>
      </c>
    </row>
    <row r="155" spans="1:12" ht="15.75" customHeight="1">
      <c r="A155" s="15">
        <v>42752</v>
      </c>
      <c r="B155" s="10" t="s">
        <v>107</v>
      </c>
      <c r="C155" s="10"/>
      <c r="D155" s="77" t="s">
        <v>41</v>
      </c>
      <c r="E155" s="78" t="s">
        <v>26</v>
      </c>
      <c r="F155" s="12"/>
      <c r="G155" s="16">
        <v>50</v>
      </c>
      <c r="H155" s="22">
        <f t="shared" si="2"/>
        <v>-761395.46</v>
      </c>
      <c r="I155" s="84" t="s">
        <v>85</v>
      </c>
      <c r="J155" s="78" t="s">
        <v>86</v>
      </c>
      <c r="K155" s="7" t="s">
        <v>283</v>
      </c>
      <c r="L155" s="18" t="s">
        <v>16</v>
      </c>
    </row>
    <row r="156" spans="1:12" ht="15.75" customHeight="1">
      <c r="A156" s="15">
        <v>42752</v>
      </c>
      <c r="B156" s="11" t="s">
        <v>155</v>
      </c>
      <c r="C156" s="11"/>
      <c r="D156" s="9" t="s">
        <v>10</v>
      </c>
      <c r="E156" s="78" t="s">
        <v>319</v>
      </c>
      <c r="F156" s="12"/>
      <c r="G156" s="99">
        <v>1000</v>
      </c>
      <c r="H156" s="22">
        <f t="shared" si="2"/>
        <v>-762395.46</v>
      </c>
      <c r="I156" s="84" t="s">
        <v>134</v>
      </c>
      <c r="J156" s="78" t="s">
        <v>86</v>
      </c>
      <c r="K156" s="101" t="s">
        <v>15</v>
      </c>
      <c r="L156" s="18" t="s">
        <v>16</v>
      </c>
    </row>
    <row r="157" spans="1:12" ht="15.75" customHeight="1">
      <c r="A157" s="75">
        <v>42752</v>
      </c>
      <c r="B157" s="10" t="s">
        <v>162</v>
      </c>
      <c r="C157" s="10"/>
      <c r="D157" s="9" t="s">
        <v>41</v>
      </c>
      <c r="E157" s="78" t="s">
        <v>26</v>
      </c>
      <c r="F157" s="100"/>
      <c r="G157" s="99">
        <v>200</v>
      </c>
      <c r="H157" s="22">
        <f t="shared" si="2"/>
        <v>-762595.46</v>
      </c>
      <c r="I157" s="84" t="s">
        <v>309</v>
      </c>
      <c r="J157" s="78" t="s">
        <v>86</v>
      </c>
      <c r="K157" s="9" t="s">
        <v>312</v>
      </c>
      <c r="L157" s="18" t="s">
        <v>9</v>
      </c>
    </row>
    <row r="158" spans="1:12" ht="15.75" customHeight="1">
      <c r="A158" s="75">
        <v>42752</v>
      </c>
      <c r="B158" s="10" t="s">
        <v>163</v>
      </c>
      <c r="C158" s="10"/>
      <c r="D158" s="9" t="s">
        <v>41</v>
      </c>
      <c r="E158" s="78" t="s">
        <v>26</v>
      </c>
      <c r="F158" s="100"/>
      <c r="G158" s="99">
        <v>1600</v>
      </c>
      <c r="H158" s="22">
        <f t="shared" si="2"/>
        <v>-764195.46</v>
      </c>
      <c r="I158" s="84" t="s">
        <v>309</v>
      </c>
      <c r="J158" s="78" t="s">
        <v>86</v>
      </c>
      <c r="K158" s="9" t="s">
        <v>312</v>
      </c>
      <c r="L158" s="18" t="s">
        <v>9</v>
      </c>
    </row>
    <row r="159" spans="1:12" ht="15.75" customHeight="1">
      <c r="A159" s="23">
        <v>42752</v>
      </c>
      <c r="B159" s="6" t="s">
        <v>430</v>
      </c>
      <c r="C159" s="6" t="s">
        <v>371</v>
      </c>
      <c r="D159" s="6" t="s">
        <v>11</v>
      </c>
      <c r="E159" s="77" t="s">
        <v>17</v>
      </c>
      <c r="F159" s="12"/>
      <c r="G159" s="16">
        <v>1400</v>
      </c>
      <c r="H159" s="22">
        <f t="shared" si="2"/>
        <v>-765595.46</v>
      </c>
      <c r="I159" s="77" t="s">
        <v>309</v>
      </c>
      <c r="J159" s="78" t="s">
        <v>86</v>
      </c>
      <c r="K159" s="22" t="s">
        <v>310</v>
      </c>
      <c r="L159" s="18" t="s">
        <v>9</v>
      </c>
    </row>
    <row r="160" spans="1:12" ht="15.75" customHeight="1">
      <c r="A160" s="23">
        <v>42752</v>
      </c>
      <c r="B160" s="6" t="s">
        <v>22</v>
      </c>
      <c r="C160" s="6"/>
      <c r="D160" s="6" t="s">
        <v>321</v>
      </c>
      <c r="E160" s="77" t="s">
        <v>17</v>
      </c>
      <c r="F160" s="12"/>
      <c r="G160" s="16">
        <v>1100</v>
      </c>
      <c r="H160" s="22">
        <f t="shared" si="2"/>
        <v>-766695.46</v>
      </c>
      <c r="I160" s="77" t="s">
        <v>309</v>
      </c>
      <c r="J160" s="78" t="s">
        <v>86</v>
      </c>
      <c r="K160" s="22" t="s">
        <v>310</v>
      </c>
      <c r="L160" s="18" t="s">
        <v>9</v>
      </c>
    </row>
    <row r="161" spans="1:12">
      <c r="A161" s="15">
        <v>42752</v>
      </c>
      <c r="B161" s="10" t="s">
        <v>430</v>
      </c>
      <c r="C161" s="14" t="s">
        <v>372</v>
      </c>
      <c r="D161" s="6" t="s">
        <v>11</v>
      </c>
      <c r="E161" s="78" t="s">
        <v>44</v>
      </c>
      <c r="F161" s="12"/>
      <c r="G161" s="16">
        <v>300</v>
      </c>
      <c r="H161" s="22">
        <f t="shared" si="2"/>
        <v>-766995.46</v>
      </c>
      <c r="I161" s="84" t="s">
        <v>170</v>
      </c>
      <c r="J161" s="78" t="s">
        <v>86</v>
      </c>
      <c r="K161" s="17" t="s">
        <v>187</v>
      </c>
      <c r="L161" s="18" t="s">
        <v>9</v>
      </c>
    </row>
    <row r="162" spans="1:12">
      <c r="A162" s="23">
        <v>42752</v>
      </c>
      <c r="B162" s="6" t="s">
        <v>137</v>
      </c>
      <c r="C162" s="6"/>
      <c r="D162" s="6" t="s">
        <v>320</v>
      </c>
      <c r="E162" s="78" t="s">
        <v>44</v>
      </c>
      <c r="F162" s="12"/>
      <c r="G162" s="16">
        <v>4000</v>
      </c>
      <c r="H162" s="22">
        <f t="shared" si="2"/>
        <v>-770995.46</v>
      </c>
      <c r="I162" s="77" t="s">
        <v>170</v>
      </c>
      <c r="J162" s="78" t="s">
        <v>86</v>
      </c>
      <c r="K162" s="22" t="s">
        <v>211</v>
      </c>
      <c r="L162" s="18" t="s">
        <v>9</v>
      </c>
    </row>
    <row r="163" spans="1:12">
      <c r="A163" s="23">
        <v>42752</v>
      </c>
      <c r="B163" s="6" t="s">
        <v>22</v>
      </c>
      <c r="C163" s="6"/>
      <c r="D163" s="6" t="s">
        <v>320</v>
      </c>
      <c r="E163" s="78" t="s">
        <v>44</v>
      </c>
      <c r="F163" s="12"/>
      <c r="G163" s="16">
        <v>2000</v>
      </c>
      <c r="H163" s="22">
        <f t="shared" si="2"/>
        <v>-772995.46</v>
      </c>
      <c r="I163" s="77" t="s">
        <v>170</v>
      </c>
      <c r="J163" s="78" t="s">
        <v>86</v>
      </c>
      <c r="K163" s="22" t="s">
        <v>211</v>
      </c>
      <c r="L163" s="18" t="s">
        <v>9</v>
      </c>
    </row>
    <row r="164" spans="1:12">
      <c r="A164" s="23">
        <v>42752</v>
      </c>
      <c r="B164" s="6" t="s">
        <v>185</v>
      </c>
      <c r="C164" s="6"/>
      <c r="D164" s="6" t="s">
        <v>320</v>
      </c>
      <c r="E164" s="78" t="s">
        <v>44</v>
      </c>
      <c r="F164" s="12"/>
      <c r="G164" s="16">
        <v>4000</v>
      </c>
      <c r="H164" s="22">
        <f t="shared" si="2"/>
        <v>-776995.46</v>
      </c>
      <c r="I164" s="77" t="s">
        <v>170</v>
      </c>
      <c r="J164" s="78" t="s">
        <v>86</v>
      </c>
      <c r="K164" s="22" t="s">
        <v>212</v>
      </c>
      <c r="L164" s="18" t="s">
        <v>9</v>
      </c>
    </row>
    <row r="165" spans="1:12">
      <c r="A165" s="15">
        <v>42752</v>
      </c>
      <c r="B165" s="10" t="s">
        <v>208</v>
      </c>
      <c r="C165" s="10"/>
      <c r="D165" s="6" t="s">
        <v>41</v>
      </c>
      <c r="E165" s="78" t="s">
        <v>26</v>
      </c>
      <c r="F165" s="6"/>
      <c r="G165" s="16">
        <v>2350</v>
      </c>
      <c r="H165" s="22">
        <f t="shared" si="2"/>
        <v>-779345.46</v>
      </c>
      <c r="I165" s="84" t="s">
        <v>170</v>
      </c>
      <c r="J165" s="78" t="s">
        <v>86</v>
      </c>
      <c r="K165" s="20" t="s">
        <v>209</v>
      </c>
      <c r="L165" s="18" t="s">
        <v>9</v>
      </c>
    </row>
    <row r="166" spans="1:12">
      <c r="A166" s="15">
        <v>42752</v>
      </c>
      <c r="B166" s="10" t="s">
        <v>210</v>
      </c>
      <c r="C166" s="10"/>
      <c r="D166" s="6" t="s">
        <v>41</v>
      </c>
      <c r="E166" s="78" t="s">
        <v>26</v>
      </c>
      <c r="F166" s="6"/>
      <c r="G166" s="16">
        <v>4900</v>
      </c>
      <c r="H166" s="22">
        <f t="shared" si="2"/>
        <v>-784245.46</v>
      </c>
      <c r="I166" s="84" t="s">
        <v>170</v>
      </c>
      <c r="J166" s="78" t="s">
        <v>86</v>
      </c>
      <c r="K166" s="20" t="s">
        <v>209</v>
      </c>
      <c r="L166" s="18" t="s">
        <v>9</v>
      </c>
    </row>
    <row r="167" spans="1:12">
      <c r="A167" s="23">
        <v>42753</v>
      </c>
      <c r="B167" s="6" t="s">
        <v>438</v>
      </c>
      <c r="C167" s="6" t="s">
        <v>373</v>
      </c>
      <c r="D167" s="6" t="s">
        <v>11</v>
      </c>
      <c r="E167" s="77" t="s">
        <v>17</v>
      </c>
      <c r="F167" s="22"/>
      <c r="G167" s="12">
        <v>1400</v>
      </c>
      <c r="H167" s="22">
        <f t="shared" si="2"/>
        <v>-785645.46</v>
      </c>
      <c r="I167" s="6" t="s">
        <v>305</v>
      </c>
      <c r="J167" s="78" t="s">
        <v>86</v>
      </c>
      <c r="K167" s="22" t="s">
        <v>306</v>
      </c>
      <c r="L167" s="109" t="s">
        <v>9</v>
      </c>
    </row>
    <row r="168" spans="1:12" ht="15.75" customHeight="1">
      <c r="A168" s="23">
        <v>42753</v>
      </c>
      <c r="B168" s="6" t="s">
        <v>439</v>
      </c>
      <c r="C168" s="6" t="s">
        <v>374</v>
      </c>
      <c r="D168" s="6" t="s">
        <v>11</v>
      </c>
      <c r="E168" s="77" t="s">
        <v>17</v>
      </c>
      <c r="F168" s="16"/>
      <c r="G168" s="16">
        <v>1700</v>
      </c>
      <c r="H168" s="22">
        <f t="shared" si="2"/>
        <v>-787345.46</v>
      </c>
      <c r="I168" s="84" t="s">
        <v>302</v>
      </c>
      <c r="J168" s="78" t="s">
        <v>86</v>
      </c>
      <c r="K168" s="20" t="s">
        <v>303</v>
      </c>
      <c r="L168" s="18" t="s">
        <v>9</v>
      </c>
    </row>
    <row r="169" spans="1:12" ht="16.5" customHeight="1">
      <c r="A169" s="23">
        <v>42753</v>
      </c>
      <c r="B169" s="10" t="s">
        <v>37</v>
      </c>
      <c r="C169" s="10"/>
      <c r="D169" s="6" t="s">
        <v>38</v>
      </c>
      <c r="E169" s="77" t="s">
        <v>17</v>
      </c>
      <c r="F169" s="12"/>
      <c r="G169" s="16">
        <v>1000</v>
      </c>
      <c r="H169" s="22">
        <f t="shared" si="2"/>
        <v>-788345.46</v>
      </c>
      <c r="I169" s="84" t="s">
        <v>51</v>
      </c>
      <c r="J169" s="78" t="s">
        <v>86</v>
      </c>
      <c r="K169" s="22" t="s">
        <v>52</v>
      </c>
      <c r="L169" s="18" t="s">
        <v>9</v>
      </c>
    </row>
    <row r="170" spans="1:12" ht="15.75" customHeight="1">
      <c r="A170" s="23">
        <v>42753</v>
      </c>
      <c r="B170" s="14" t="s">
        <v>108</v>
      </c>
      <c r="C170" s="14" t="s">
        <v>339</v>
      </c>
      <c r="D170" s="77" t="s">
        <v>91</v>
      </c>
      <c r="E170" s="78" t="s">
        <v>26</v>
      </c>
      <c r="F170" s="12"/>
      <c r="G170" s="16">
        <v>5000</v>
      </c>
      <c r="H170" s="22">
        <f t="shared" si="2"/>
        <v>-793345.46</v>
      </c>
      <c r="I170" s="77" t="s">
        <v>85</v>
      </c>
      <c r="J170" s="78" t="s">
        <v>86</v>
      </c>
      <c r="K170" s="7" t="s">
        <v>109</v>
      </c>
      <c r="L170" s="18" t="s">
        <v>9</v>
      </c>
    </row>
    <row r="171" spans="1:12" ht="15.75" customHeight="1">
      <c r="A171" s="23">
        <v>42753</v>
      </c>
      <c r="B171" s="4" t="s">
        <v>430</v>
      </c>
      <c r="C171" s="4" t="s">
        <v>351</v>
      </c>
      <c r="D171" s="6" t="s">
        <v>11</v>
      </c>
      <c r="E171" s="77" t="s">
        <v>17</v>
      </c>
      <c r="F171" s="12"/>
      <c r="G171" s="16">
        <v>1200</v>
      </c>
      <c r="H171" s="22">
        <f t="shared" si="2"/>
        <v>-794545.46</v>
      </c>
      <c r="I171" s="77" t="s">
        <v>309</v>
      </c>
      <c r="J171" s="78" t="s">
        <v>86</v>
      </c>
      <c r="K171" s="22" t="s">
        <v>310</v>
      </c>
      <c r="L171" s="18" t="s">
        <v>9</v>
      </c>
    </row>
    <row r="172" spans="1:12" ht="15.75" customHeight="1">
      <c r="A172" s="23">
        <v>42753</v>
      </c>
      <c r="B172" s="6" t="s">
        <v>164</v>
      </c>
      <c r="C172" s="6"/>
      <c r="D172" s="6" t="s">
        <v>321</v>
      </c>
      <c r="E172" s="77" t="s">
        <v>17</v>
      </c>
      <c r="F172" s="12"/>
      <c r="G172" s="16">
        <v>100</v>
      </c>
      <c r="H172" s="22">
        <f t="shared" si="2"/>
        <v>-794645.46</v>
      </c>
      <c r="I172" s="77" t="s">
        <v>309</v>
      </c>
      <c r="J172" s="78" t="s">
        <v>86</v>
      </c>
      <c r="K172" s="22" t="s">
        <v>310</v>
      </c>
      <c r="L172" s="18" t="s">
        <v>9</v>
      </c>
    </row>
    <row r="173" spans="1:12">
      <c r="A173" s="23">
        <v>42753</v>
      </c>
      <c r="B173" s="77" t="s">
        <v>296</v>
      </c>
      <c r="C173" s="77"/>
      <c r="D173" s="6" t="s">
        <v>320</v>
      </c>
      <c r="E173" s="78" t="s">
        <v>44</v>
      </c>
      <c r="F173" s="12"/>
      <c r="G173" s="16">
        <v>2000</v>
      </c>
      <c r="H173" s="22">
        <f t="shared" si="2"/>
        <v>-796645.46</v>
      </c>
      <c r="I173" s="77" t="s">
        <v>170</v>
      </c>
      <c r="J173" s="78" t="s">
        <v>86</v>
      </c>
      <c r="K173" s="22" t="s">
        <v>217</v>
      </c>
      <c r="L173" s="18" t="s">
        <v>9</v>
      </c>
    </row>
    <row r="174" spans="1:12">
      <c r="A174" s="80">
        <v>42753</v>
      </c>
      <c r="B174" s="6" t="s">
        <v>22</v>
      </c>
      <c r="C174" s="6"/>
      <c r="D174" s="6" t="s">
        <v>320</v>
      </c>
      <c r="E174" s="78" t="s">
        <v>44</v>
      </c>
      <c r="F174" s="12"/>
      <c r="G174" s="16">
        <v>2000</v>
      </c>
      <c r="H174" s="22">
        <f t="shared" si="2"/>
        <v>-798645.46</v>
      </c>
      <c r="I174" s="77" t="s">
        <v>170</v>
      </c>
      <c r="J174" s="78" t="s">
        <v>86</v>
      </c>
      <c r="K174" s="22" t="s">
        <v>217</v>
      </c>
      <c r="L174" s="18" t="s">
        <v>9</v>
      </c>
    </row>
    <row r="175" spans="1:12">
      <c r="A175" s="80">
        <v>42753</v>
      </c>
      <c r="B175" s="6" t="s">
        <v>136</v>
      </c>
      <c r="C175" s="6"/>
      <c r="D175" s="6" t="s">
        <v>320</v>
      </c>
      <c r="E175" s="78" t="s">
        <v>44</v>
      </c>
      <c r="F175" s="12"/>
      <c r="G175" s="16">
        <v>2000</v>
      </c>
      <c r="H175" s="22">
        <f t="shared" si="2"/>
        <v>-800645.46</v>
      </c>
      <c r="I175" s="77" t="s">
        <v>170</v>
      </c>
      <c r="J175" s="78" t="s">
        <v>86</v>
      </c>
      <c r="K175" s="22" t="s">
        <v>218</v>
      </c>
      <c r="L175" s="18" t="s">
        <v>9</v>
      </c>
    </row>
    <row r="176" spans="1:12">
      <c r="A176" s="80">
        <v>42753</v>
      </c>
      <c r="B176" s="6" t="s">
        <v>219</v>
      </c>
      <c r="C176" s="6"/>
      <c r="D176" s="6" t="s">
        <v>320</v>
      </c>
      <c r="E176" s="78" t="s">
        <v>44</v>
      </c>
      <c r="F176" s="12"/>
      <c r="G176" s="16">
        <v>3000</v>
      </c>
      <c r="H176" s="22">
        <f t="shared" si="2"/>
        <v>-803645.46</v>
      </c>
      <c r="I176" s="77" t="s">
        <v>170</v>
      </c>
      <c r="J176" s="78" t="s">
        <v>86</v>
      </c>
      <c r="K176" s="22" t="s">
        <v>218</v>
      </c>
      <c r="L176" s="18" t="s">
        <v>9</v>
      </c>
    </row>
    <row r="177" spans="1:13">
      <c r="A177" s="80">
        <v>42753</v>
      </c>
      <c r="B177" s="21" t="s">
        <v>213</v>
      </c>
      <c r="C177" s="21"/>
      <c r="D177" s="21" t="s">
        <v>41</v>
      </c>
      <c r="E177" s="94" t="s">
        <v>26</v>
      </c>
      <c r="F177" s="21"/>
      <c r="G177" s="85">
        <v>1450</v>
      </c>
      <c r="H177" s="22">
        <f t="shared" si="2"/>
        <v>-805095.46</v>
      </c>
      <c r="I177" s="81" t="s">
        <v>170</v>
      </c>
      <c r="J177" s="78" t="s">
        <v>86</v>
      </c>
      <c r="K177" s="111" t="s">
        <v>214</v>
      </c>
      <c r="L177" s="18" t="s">
        <v>9</v>
      </c>
    </row>
    <row r="178" spans="1:13">
      <c r="A178" s="23">
        <v>42753</v>
      </c>
      <c r="B178" s="6" t="s">
        <v>215</v>
      </c>
      <c r="C178" s="6"/>
      <c r="D178" s="6" t="s">
        <v>41</v>
      </c>
      <c r="E178" s="78" t="s">
        <v>26</v>
      </c>
      <c r="F178" s="6"/>
      <c r="G178" s="16">
        <v>300</v>
      </c>
      <c r="H178" s="22">
        <f t="shared" si="2"/>
        <v>-805395.46</v>
      </c>
      <c r="I178" s="81" t="s">
        <v>170</v>
      </c>
      <c r="J178" s="78" t="s">
        <v>86</v>
      </c>
      <c r="K178" s="22" t="s">
        <v>214</v>
      </c>
      <c r="L178" s="18" t="s">
        <v>9</v>
      </c>
    </row>
    <row r="179" spans="1:13">
      <c r="A179" s="23">
        <v>42753</v>
      </c>
      <c r="B179" s="6" t="s">
        <v>216</v>
      </c>
      <c r="C179" s="6"/>
      <c r="D179" s="6" t="s">
        <v>41</v>
      </c>
      <c r="E179" s="78" t="s">
        <v>26</v>
      </c>
      <c r="F179" s="6"/>
      <c r="G179" s="16">
        <v>75</v>
      </c>
      <c r="H179" s="22">
        <f t="shared" si="2"/>
        <v>-805470.46</v>
      </c>
      <c r="I179" s="77" t="s">
        <v>170</v>
      </c>
      <c r="J179" s="78" t="s">
        <v>86</v>
      </c>
      <c r="K179" s="22" t="s">
        <v>214</v>
      </c>
      <c r="L179" s="18" t="s">
        <v>9</v>
      </c>
    </row>
    <row r="180" spans="1:13">
      <c r="A180" s="23">
        <v>42753</v>
      </c>
      <c r="B180" s="10" t="s">
        <v>220</v>
      </c>
      <c r="C180" s="10"/>
      <c r="D180" s="6" t="s">
        <v>41</v>
      </c>
      <c r="E180" s="78" t="s">
        <v>26</v>
      </c>
      <c r="F180" s="22"/>
      <c r="G180" s="16">
        <v>1300</v>
      </c>
      <c r="H180" s="22">
        <f t="shared" si="2"/>
        <v>-806770.46</v>
      </c>
      <c r="I180" s="77" t="s">
        <v>170</v>
      </c>
      <c r="J180" s="78" t="s">
        <v>86</v>
      </c>
      <c r="K180" s="22" t="s">
        <v>221</v>
      </c>
      <c r="L180" s="18" t="s">
        <v>9</v>
      </c>
    </row>
    <row r="181" spans="1:13" ht="15.75" customHeight="1">
      <c r="A181" s="15">
        <v>42754</v>
      </c>
      <c r="B181" s="10" t="s">
        <v>43</v>
      </c>
      <c r="C181" s="10"/>
      <c r="D181" s="82" t="s">
        <v>322</v>
      </c>
      <c r="E181" s="78" t="s">
        <v>44</v>
      </c>
      <c r="F181" s="12"/>
      <c r="G181" s="16">
        <v>10000</v>
      </c>
      <c r="H181" s="22">
        <f t="shared" si="2"/>
        <v>-816770.46</v>
      </c>
      <c r="I181" s="84" t="s">
        <v>42</v>
      </c>
      <c r="J181" s="78" t="s">
        <v>86</v>
      </c>
      <c r="K181" s="17" t="s">
        <v>276</v>
      </c>
      <c r="L181" s="18" t="s">
        <v>9</v>
      </c>
    </row>
    <row r="182" spans="1:13" ht="15.75" customHeight="1">
      <c r="A182" s="23">
        <v>42754</v>
      </c>
      <c r="B182" s="10" t="s">
        <v>110</v>
      </c>
      <c r="C182" s="10"/>
      <c r="D182" s="77" t="s">
        <v>41</v>
      </c>
      <c r="E182" s="78" t="s">
        <v>26</v>
      </c>
      <c r="F182" s="12"/>
      <c r="G182" s="16">
        <v>10000</v>
      </c>
      <c r="H182" s="22">
        <f t="shared" si="2"/>
        <v>-826770.46</v>
      </c>
      <c r="I182" s="77" t="s">
        <v>85</v>
      </c>
      <c r="J182" s="78" t="s">
        <v>86</v>
      </c>
      <c r="K182" s="22" t="s">
        <v>111</v>
      </c>
      <c r="L182" s="18" t="s">
        <v>9</v>
      </c>
    </row>
    <row r="183" spans="1:13" ht="15.75" customHeight="1">
      <c r="A183" s="23">
        <v>42754</v>
      </c>
      <c r="B183" s="14" t="s">
        <v>112</v>
      </c>
      <c r="C183" s="14"/>
      <c r="D183" s="77" t="s">
        <v>14</v>
      </c>
      <c r="E183" s="77" t="s">
        <v>26</v>
      </c>
      <c r="F183" s="12"/>
      <c r="G183" s="16">
        <v>49000</v>
      </c>
      <c r="H183" s="22">
        <f t="shared" si="2"/>
        <v>-875770.46</v>
      </c>
      <c r="I183" s="77" t="s">
        <v>85</v>
      </c>
      <c r="J183" s="78" t="s">
        <v>86</v>
      </c>
      <c r="K183" s="22" t="s">
        <v>113</v>
      </c>
      <c r="L183" s="18" t="s">
        <v>9</v>
      </c>
    </row>
    <row r="184" spans="1:13" ht="15.75" customHeight="1">
      <c r="A184" s="23">
        <v>42754</v>
      </c>
      <c r="B184" s="10" t="s">
        <v>114</v>
      </c>
      <c r="C184" s="10"/>
      <c r="D184" s="77" t="s">
        <v>41</v>
      </c>
      <c r="E184" s="78" t="s">
        <v>26</v>
      </c>
      <c r="F184" s="12"/>
      <c r="G184" s="16">
        <v>1425</v>
      </c>
      <c r="H184" s="22">
        <f t="shared" si="2"/>
        <v>-877195.46</v>
      </c>
      <c r="I184" s="77" t="s">
        <v>85</v>
      </c>
      <c r="J184" s="78" t="s">
        <v>86</v>
      </c>
      <c r="K184" s="22" t="s">
        <v>115</v>
      </c>
      <c r="L184" s="18" t="s">
        <v>9</v>
      </c>
    </row>
    <row r="185" spans="1:13" ht="15.75" customHeight="1">
      <c r="A185" s="23">
        <v>42754</v>
      </c>
      <c r="B185" s="14" t="s">
        <v>116</v>
      </c>
      <c r="C185" s="14"/>
      <c r="D185" s="77" t="s">
        <v>117</v>
      </c>
      <c r="E185" s="78" t="s">
        <v>101</v>
      </c>
      <c r="F185" s="12"/>
      <c r="G185" s="16">
        <v>30000</v>
      </c>
      <c r="H185" s="22">
        <f t="shared" si="2"/>
        <v>-907195.46</v>
      </c>
      <c r="I185" s="77" t="s">
        <v>85</v>
      </c>
      <c r="J185" s="78" t="s">
        <v>86</v>
      </c>
      <c r="K185" s="22" t="s">
        <v>118</v>
      </c>
      <c r="L185" s="18" t="s">
        <v>9</v>
      </c>
    </row>
    <row r="186" spans="1:13" ht="15.75" customHeight="1">
      <c r="A186" s="108">
        <v>42754</v>
      </c>
      <c r="B186" s="82" t="s">
        <v>222</v>
      </c>
      <c r="C186" s="82"/>
      <c r="D186" s="82" t="s">
        <v>161</v>
      </c>
      <c r="E186" s="78" t="s">
        <v>44</v>
      </c>
      <c r="F186" s="73">
        <v>2623828</v>
      </c>
      <c r="G186" s="16"/>
      <c r="H186" s="22">
        <f t="shared" si="2"/>
        <v>1716632.54</v>
      </c>
      <c r="I186" s="77"/>
      <c r="J186" s="78" t="s">
        <v>86</v>
      </c>
      <c r="K186" s="74"/>
      <c r="L186" s="18" t="s">
        <v>9</v>
      </c>
    </row>
    <row r="187" spans="1:13">
      <c r="A187" s="75">
        <v>42754</v>
      </c>
      <c r="B187" s="14" t="s">
        <v>223</v>
      </c>
      <c r="C187" s="14"/>
      <c r="D187" s="6" t="s">
        <v>10</v>
      </c>
      <c r="E187" s="78" t="s">
        <v>44</v>
      </c>
      <c r="F187" s="12"/>
      <c r="G187" s="16">
        <v>19000</v>
      </c>
      <c r="H187" s="22">
        <f t="shared" si="2"/>
        <v>1697632.54</v>
      </c>
      <c r="I187" s="84" t="s">
        <v>170</v>
      </c>
      <c r="J187" s="78" t="s">
        <v>86</v>
      </c>
      <c r="K187" s="22" t="s">
        <v>224</v>
      </c>
      <c r="L187" s="18" t="s">
        <v>9</v>
      </c>
    </row>
    <row r="188" spans="1:13">
      <c r="A188" s="75">
        <v>42754</v>
      </c>
      <c r="B188" s="11" t="s">
        <v>172</v>
      </c>
      <c r="C188" s="8" t="s">
        <v>331</v>
      </c>
      <c r="D188" s="6" t="s">
        <v>320</v>
      </c>
      <c r="E188" s="78" t="s">
        <v>44</v>
      </c>
      <c r="F188" s="12"/>
      <c r="G188" s="16">
        <v>120000</v>
      </c>
      <c r="H188" s="22">
        <f t="shared" si="2"/>
        <v>1577632.54</v>
      </c>
      <c r="I188" s="77" t="s">
        <v>170</v>
      </c>
      <c r="J188" s="78" t="s">
        <v>86</v>
      </c>
      <c r="K188" s="17" t="s">
        <v>230</v>
      </c>
      <c r="L188" s="18" t="s">
        <v>9</v>
      </c>
    </row>
    <row r="189" spans="1:13">
      <c r="A189" s="75">
        <v>42754</v>
      </c>
      <c r="B189" s="11" t="s">
        <v>231</v>
      </c>
      <c r="C189" s="8" t="s">
        <v>375</v>
      </c>
      <c r="D189" s="6" t="s">
        <v>320</v>
      </c>
      <c r="E189" s="78" t="s">
        <v>44</v>
      </c>
      <c r="F189" s="12"/>
      <c r="G189" s="16">
        <v>140000</v>
      </c>
      <c r="H189" s="22">
        <f t="shared" si="2"/>
        <v>1437632.54</v>
      </c>
      <c r="I189" s="77" t="s">
        <v>170</v>
      </c>
      <c r="J189" s="78" t="s">
        <v>86</v>
      </c>
      <c r="K189" s="17" t="s">
        <v>239</v>
      </c>
      <c r="L189" s="18" t="s">
        <v>9</v>
      </c>
      <c r="M189" s="79"/>
    </row>
    <row r="190" spans="1:13">
      <c r="A190" s="75">
        <v>42754</v>
      </c>
      <c r="B190" s="8" t="s">
        <v>438</v>
      </c>
      <c r="C190" s="8" t="s">
        <v>376</v>
      </c>
      <c r="D190" s="6" t="s">
        <v>11</v>
      </c>
      <c r="E190" s="78" t="s">
        <v>44</v>
      </c>
      <c r="F190" s="12"/>
      <c r="G190" s="16">
        <v>300</v>
      </c>
      <c r="H190" s="22">
        <f t="shared" si="2"/>
        <v>1437332.54</v>
      </c>
      <c r="I190" s="77" t="s">
        <v>170</v>
      </c>
      <c r="J190" s="78" t="s">
        <v>86</v>
      </c>
      <c r="K190" s="17" t="s">
        <v>187</v>
      </c>
      <c r="L190" s="18" t="s">
        <v>9</v>
      </c>
      <c r="M190" s="79"/>
    </row>
    <row r="191" spans="1:13">
      <c r="A191" s="75">
        <v>42754</v>
      </c>
      <c r="B191" s="8" t="s">
        <v>438</v>
      </c>
      <c r="C191" s="8" t="s">
        <v>377</v>
      </c>
      <c r="D191" s="6" t="s">
        <v>11</v>
      </c>
      <c r="E191" s="78" t="s">
        <v>44</v>
      </c>
      <c r="F191" s="12"/>
      <c r="G191" s="16">
        <v>300</v>
      </c>
      <c r="H191" s="22">
        <f t="shared" si="2"/>
        <v>1437032.54</v>
      </c>
      <c r="I191" s="77" t="s">
        <v>170</v>
      </c>
      <c r="J191" s="78" t="s">
        <v>86</v>
      </c>
      <c r="K191" s="17" t="s">
        <v>187</v>
      </c>
      <c r="L191" s="18" t="s">
        <v>9</v>
      </c>
      <c r="M191" s="79"/>
    </row>
    <row r="192" spans="1:13">
      <c r="A192" s="75">
        <v>42754</v>
      </c>
      <c r="B192" s="8" t="s">
        <v>438</v>
      </c>
      <c r="C192" s="8" t="s">
        <v>378</v>
      </c>
      <c r="D192" s="6" t="s">
        <v>11</v>
      </c>
      <c r="E192" s="78" t="s">
        <v>44</v>
      </c>
      <c r="F192" s="12"/>
      <c r="G192" s="16">
        <v>150</v>
      </c>
      <c r="H192" s="22">
        <f t="shared" si="2"/>
        <v>1436882.54</v>
      </c>
      <c r="I192" s="77" t="s">
        <v>170</v>
      </c>
      <c r="J192" s="78" t="s">
        <v>86</v>
      </c>
      <c r="K192" s="17" t="s">
        <v>187</v>
      </c>
      <c r="L192" s="18" t="s">
        <v>9</v>
      </c>
    </row>
    <row r="193" spans="1:12">
      <c r="A193" s="23">
        <v>42754</v>
      </c>
      <c r="B193" s="6" t="s">
        <v>225</v>
      </c>
      <c r="C193" s="6"/>
      <c r="D193" s="6" t="s">
        <v>41</v>
      </c>
      <c r="E193" s="78" t="s">
        <v>26</v>
      </c>
      <c r="F193" s="6"/>
      <c r="G193" s="16">
        <v>500</v>
      </c>
      <c r="H193" s="22">
        <f t="shared" si="2"/>
        <v>1436382.54</v>
      </c>
      <c r="I193" s="77" t="s">
        <v>170</v>
      </c>
      <c r="J193" s="78" t="s">
        <v>86</v>
      </c>
      <c r="K193" s="22" t="s">
        <v>226</v>
      </c>
      <c r="L193" s="18" t="s">
        <v>9</v>
      </c>
    </row>
    <row r="194" spans="1:12">
      <c r="A194" s="23">
        <v>42754</v>
      </c>
      <c r="B194" s="6" t="s">
        <v>227</v>
      </c>
      <c r="C194" s="6"/>
      <c r="D194" s="6" t="s">
        <v>41</v>
      </c>
      <c r="E194" s="78" t="s">
        <v>26</v>
      </c>
      <c r="F194" s="6"/>
      <c r="G194" s="16">
        <v>1750</v>
      </c>
      <c r="H194" s="22">
        <f t="shared" si="2"/>
        <v>1434632.54</v>
      </c>
      <c r="I194" s="77" t="s">
        <v>170</v>
      </c>
      <c r="J194" s="78" t="s">
        <v>86</v>
      </c>
      <c r="K194" s="22" t="s">
        <v>228</v>
      </c>
      <c r="L194" s="18" t="s">
        <v>9</v>
      </c>
    </row>
    <row r="195" spans="1:12">
      <c r="A195" s="23">
        <v>42754</v>
      </c>
      <c r="B195" s="6" t="s">
        <v>229</v>
      </c>
      <c r="C195" s="6"/>
      <c r="D195" s="6" t="s">
        <v>41</v>
      </c>
      <c r="E195" s="78" t="s">
        <v>26</v>
      </c>
      <c r="F195" s="6"/>
      <c r="G195" s="16">
        <v>3500</v>
      </c>
      <c r="H195" s="22">
        <f t="shared" si="2"/>
        <v>1431132.54</v>
      </c>
      <c r="I195" s="77" t="s">
        <v>170</v>
      </c>
      <c r="J195" s="78" t="s">
        <v>86</v>
      </c>
      <c r="K195" s="22" t="s">
        <v>228</v>
      </c>
      <c r="L195" s="18" t="s">
        <v>9</v>
      </c>
    </row>
    <row r="196" spans="1:12" ht="15.75" customHeight="1">
      <c r="A196" s="23">
        <v>42755</v>
      </c>
      <c r="B196" s="6" t="s">
        <v>430</v>
      </c>
      <c r="C196" s="6" t="s">
        <v>379</v>
      </c>
      <c r="D196" s="6" t="s">
        <v>11</v>
      </c>
      <c r="E196" s="77" t="s">
        <v>17</v>
      </c>
      <c r="F196" s="12"/>
      <c r="G196" s="16">
        <v>1800</v>
      </c>
      <c r="H196" s="22">
        <f t="shared" ref="H196:H259" si="3">+H195+F196-G196</f>
        <v>1429332.54</v>
      </c>
      <c r="I196" s="77" t="s">
        <v>302</v>
      </c>
      <c r="J196" s="78" t="s">
        <v>86</v>
      </c>
      <c r="K196" s="22" t="s">
        <v>303</v>
      </c>
      <c r="L196" s="18" t="s">
        <v>9</v>
      </c>
    </row>
    <row r="197" spans="1:12" ht="15.75" customHeight="1">
      <c r="A197" s="23">
        <v>42755</v>
      </c>
      <c r="B197" s="14" t="s">
        <v>22</v>
      </c>
      <c r="C197" s="14"/>
      <c r="D197" s="6" t="s">
        <v>321</v>
      </c>
      <c r="E197" s="78" t="s">
        <v>17</v>
      </c>
      <c r="F197" s="12"/>
      <c r="G197" s="16">
        <v>1100</v>
      </c>
      <c r="H197" s="22">
        <f t="shared" si="3"/>
        <v>1428232.54</v>
      </c>
      <c r="I197" s="77" t="s">
        <v>302</v>
      </c>
      <c r="J197" s="78" t="s">
        <v>86</v>
      </c>
      <c r="K197" s="22" t="s">
        <v>303</v>
      </c>
      <c r="L197" s="18" t="s">
        <v>9</v>
      </c>
    </row>
    <row r="198" spans="1:12" ht="15.75" customHeight="1">
      <c r="A198" s="23">
        <v>42755</v>
      </c>
      <c r="B198" s="6" t="s">
        <v>430</v>
      </c>
      <c r="C198" s="6" t="s">
        <v>380</v>
      </c>
      <c r="D198" s="6" t="s">
        <v>11</v>
      </c>
      <c r="E198" s="77" t="s">
        <v>17</v>
      </c>
      <c r="F198" s="12"/>
      <c r="G198" s="16">
        <v>2400</v>
      </c>
      <c r="H198" s="22">
        <f t="shared" si="3"/>
        <v>1425832.54</v>
      </c>
      <c r="I198" s="77" t="s">
        <v>305</v>
      </c>
      <c r="J198" s="78" t="s">
        <v>86</v>
      </c>
      <c r="K198" s="22" t="s">
        <v>306</v>
      </c>
      <c r="L198" s="18" t="s">
        <v>9</v>
      </c>
    </row>
    <row r="199" spans="1:12" ht="15.75" customHeight="1">
      <c r="A199" s="23">
        <v>42755</v>
      </c>
      <c r="B199" s="6" t="s">
        <v>22</v>
      </c>
      <c r="C199" s="6"/>
      <c r="D199" s="6" t="s">
        <v>321</v>
      </c>
      <c r="E199" s="78" t="s">
        <v>17</v>
      </c>
      <c r="F199" s="12"/>
      <c r="G199" s="16">
        <v>1100</v>
      </c>
      <c r="H199" s="22">
        <f t="shared" si="3"/>
        <v>1424732.54</v>
      </c>
      <c r="I199" s="77" t="s">
        <v>305</v>
      </c>
      <c r="J199" s="78" t="s">
        <v>86</v>
      </c>
      <c r="K199" s="22" t="s">
        <v>306</v>
      </c>
      <c r="L199" s="18" t="s">
        <v>9</v>
      </c>
    </row>
    <row r="200" spans="1:12" ht="15.75" customHeight="1">
      <c r="A200" s="23">
        <v>42755</v>
      </c>
      <c r="B200" s="10" t="s">
        <v>119</v>
      </c>
      <c r="C200" s="10"/>
      <c r="D200" s="77" t="s">
        <v>11</v>
      </c>
      <c r="E200" s="123" t="s">
        <v>101</v>
      </c>
      <c r="F200" s="12"/>
      <c r="G200" s="16">
        <v>5000</v>
      </c>
      <c r="H200" s="22">
        <f t="shared" si="3"/>
        <v>1419732.54</v>
      </c>
      <c r="I200" s="84" t="s">
        <v>85</v>
      </c>
      <c r="J200" s="78" t="s">
        <v>86</v>
      </c>
      <c r="K200" s="7" t="s">
        <v>120</v>
      </c>
      <c r="L200" s="18" t="s">
        <v>9</v>
      </c>
    </row>
    <row r="201" spans="1:12" ht="15.75" customHeight="1">
      <c r="A201" s="23">
        <v>42755</v>
      </c>
      <c r="B201" s="10" t="s">
        <v>121</v>
      </c>
      <c r="C201" s="10"/>
      <c r="D201" s="77" t="s">
        <v>41</v>
      </c>
      <c r="E201" s="78" t="s">
        <v>26</v>
      </c>
      <c r="F201" s="12"/>
      <c r="G201" s="16">
        <v>225</v>
      </c>
      <c r="H201" s="22">
        <f t="shared" si="3"/>
        <v>1419507.54</v>
      </c>
      <c r="I201" s="84" t="s">
        <v>85</v>
      </c>
      <c r="J201" s="78" t="s">
        <v>86</v>
      </c>
      <c r="K201" s="22" t="s">
        <v>122</v>
      </c>
      <c r="L201" s="18" t="s">
        <v>9</v>
      </c>
    </row>
    <row r="202" spans="1:12" ht="15.75" customHeight="1">
      <c r="A202" s="23">
        <v>42755</v>
      </c>
      <c r="B202" s="6" t="s">
        <v>165</v>
      </c>
      <c r="C202" s="6" t="s">
        <v>381</v>
      </c>
      <c r="D202" s="6" t="s">
        <v>11</v>
      </c>
      <c r="E202" s="78" t="s">
        <v>17</v>
      </c>
      <c r="F202" s="12"/>
      <c r="G202" s="16">
        <v>1000</v>
      </c>
      <c r="H202" s="22">
        <f t="shared" si="3"/>
        <v>1418507.54</v>
      </c>
      <c r="I202" s="77" t="s">
        <v>309</v>
      </c>
      <c r="J202" s="78" t="s">
        <v>86</v>
      </c>
      <c r="K202" s="22" t="s">
        <v>310</v>
      </c>
      <c r="L202" s="18" t="s">
        <v>9</v>
      </c>
    </row>
    <row r="203" spans="1:12" ht="15.75" customHeight="1">
      <c r="A203" s="23">
        <v>42755</v>
      </c>
      <c r="B203" s="6" t="s">
        <v>166</v>
      </c>
      <c r="C203" s="6"/>
      <c r="D203" s="6" t="s">
        <v>11</v>
      </c>
      <c r="E203" s="78" t="s">
        <v>17</v>
      </c>
      <c r="F203" s="12"/>
      <c r="G203" s="16">
        <v>1000</v>
      </c>
      <c r="H203" s="22">
        <f t="shared" si="3"/>
        <v>1417507.54</v>
      </c>
      <c r="I203" s="77" t="s">
        <v>309</v>
      </c>
      <c r="J203" s="78" t="s">
        <v>86</v>
      </c>
      <c r="K203" s="22" t="s">
        <v>310</v>
      </c>
      <c r="L203" s="18" t="s">
        <v>9</v>
      </c>
    </row>
    <row r="204" spans="1:12" ht="15.75" customHeight="1">
      <c r="A204" s="23">
        <v>42755</v>
      </c>
      <c r="B204" s="6" t="s">
        <v>430</v>
      </c>
      <c r="C204" s="6" t="s">
        <v>382</v>
      </c>
      <c r="D204" s="6" t="s">
        <v>11</v>
      </c>
      <c r="E204" s="78" t="s">
        <v>17</v>
      </c>
      <c r="F204" s="12"/>
      <c r="G204" s="16">
        <v>1400</v>
      </c>
      <c r="H204" s="22">
        <f t="shared" si="3"/>
        <v>1416107.54</v>
      </c>
      <c r="I204" s="77" t="s">
        <v>309</v>
      </c>
      <c r="J204" s="78" t="s">
        <v>86</v>
      </c>
      <c r="K204" s="22" t="s">
        <v>310</v>
      </c>
      <c r="L204" s="18" t="s">
        <v>9</v>
      </c>
    </row>
    <row r="205" spans="1:12" ht="15.75" customHeight="1">
      <c r="A205" s="23">
        <v>42755</v>
      </c>
      <c r="B205" s="6" t="s">
        <v>22</v>
      </c>
      <c r="C205" s="6"/>
      <c r="D205" s="6" t="s">
        <v>321</v>
      </c>
      <c r="E205" s="78" t="s">
        <v>17</v>
      </c>
      <c r="F205" s="12"/>
      <c r="G205" s="16">
        <v>1100</v>
      </c>
      <c r="H205" s="22">
        <f t="shared" si="3"/>
        <v>1415007.54</v>
      </c>
      <c r="I205" s="77" t="s">
        <v>309</v>
      </c>
      <c r="J205" s="78" t="s">
        <v>86</v>
      </c>
      <c r="K205" s="22" t="s">
        <v>310</v>
      </c>
      <c r="L205" s="18" t="s">
        <v>9</v>
      </c>
    </row>
    <row r="206" spans="1:12" ht="15.75" customHeight="1">
      <c r="A206" s="23">
        <v>42755</v>
      </c>
      <c r="B206" s="10" t="s">
        <v>19</v>
      </c>
      <c r="C206" s="10"/>
      <c r="D206" s="6" t="s">
        <v>321</v>
      </c>
      <c r="E206" s="77" t="s">
        <v>17</v>
      </c>
      <c r="F206" s="12"/>
      <c r="G206" s="16">
        <v>200</v>
      </c>
      <c r="H206" s="22">
        <f t="shared" si="3"/>
        <v>1414807.54</v>
      </c>
      <c r="I206" s="77" t="s">
        <v>309</v>
      </c>
      <c r="J206" s="78" t="s">
        <v>86</v>
      </c>
      <c r="K206" s="22" t="s">
        <v>15</v>
      </c>
      <c r="L206" s="18" t="s">
        <v>16</v>
      </c>
    </row>
    <row r="207" spans="1:12" ht="15.75" customHeight="1">
      <c r="A207" s="23">
        <v>42755</v>
      </c>
      <c r="B207" s="10" t="s">
        <v>167</v>
      </c>
      <c r="C207" s="10"/>
      <c r="D207" s="6" t="s">
        <v>41</v>
      </c>
      <c r="E207" s="78" t="s">
        <v>26</v>
      </c>
      <c r="F207" s="12"/>
      <c r="G207" s="16">
        <v>4500</v>
      </c>
      <c r="H207" s="22">
        <f t="shared" si="3"/>
        <v>1410307.54</v>
      </c>
      <c r="I207" s="77" t="s">
        <v>309</v>
      </c>
      <c r="J207" s="78" t="s">
        <v>86</v>
      </c>
      <c r="K207" s="22" t="s">
        <v>313</v>
      </c>
      <c r="L207" s="18" t="s">
        <v>9</v>
      </c>
    </row>
    <row r="208" spans="1:12">
      <c r="A208" s="75">
        <v>42755</v>
      </c>
      <c r="B208" s="8" t="s">
        <v>438</v>
      </c>
      <c r="C208" s="8" t="s">
        <v>377</v>
      </c>
      <c r="D208" s="6" t="s">
        <v>11</v>
      </c>
      <c r="E208" s="78" t="s">
        <v>44</v>
      </c>
      <c r="F208" s="12"/>
      <c r="G208" s="16">
        <v>300</v>
      </c>
      <c r="H208" s="22">
        <f t="shared" si="3"/>
        <v>1410007.54</v>
      </c>
      <c r="I208" s="77" t="s">
        <v>170</v>
      </c>
      <c r="J208" s="78" t="s">
        <v>86</v>
      </c>
      <c r="K208" s="17" t="s">
        <v>187</v>
      </c>
      <c r="L208" s="18" t="s">
        <v>9</v>
      </c>
    </row>
    <row r="209" spans="1:12">
      <c r="A209" s="75">
        <v>42755</v>
      </c>
      <c r="B209" s="8" t="s">
        <v>438</v>
      </c>
      <c r="C209" s="8" t="s">
        <v>383</v>
      </c>
      <c r="D209" s="6" t="s">
        <v>11</v>
      </c>
      <c r="E209" s="78" t="s">
        <v>44</v>
      </c>
      <c r="F209" s="12"/>
      <c r="G209" s="16">
        <v>300</v>
      </c>
      <c r="H209" s="22">
        <f t="shared" si="3"/>
        <v>1409707.54</v>
      </c>
      <c r="I209" s="77" t="s">
        <v>170</v>
      </c>
      <c r="J209" s="78" t="s">
        <v>86</v>
      </c>
      <c r="K209" s="17" t="s">
        <v>187</v>
      </c>
      <c r="L209" s="18" t="s">
        <v>9</v>
      </c>
    </row>
    <row r="210" spans="1:12" ht="15.75" customHeight="1">
      <c r="A210" s="23">
        <v>42756</v>
      </c>
      <c r="B210" s="14" t="s">
        <v>430</v>
      </c>
      <c r="C210" s="14" t="s">
        <v>384</v>
      </c>
      <c r="D210" s="6" t="s">
        <v>11</v>
      </c>
      <c r="E210" s="77" t="s">
        <v>17</v>
      </c>
      <c r="F210" s="12"/>
      <c r="G210" s="16">
        <v>1000</v>
      </c>
      <c r="H210" s="22">
        <f t="shared" si="3"/>
        <v>1408707.54</v>
      </c>
      <c r="I210" s="77" t="s">
        <v>305</v>
      </c>
      <c r="J210" s="78" t="s">
        <v>86</v>
      </c>
      <c r="K210" s="22" t="s">
        <v>306</v>
      </c>
      <c r="L210" s="18" t="s">
        <v>9</v>
      </c>
    </row>
    <row r="211" spans="1:12" ht="15.75" customHeight="1">
      <c r="A211" s="23">
        <v>42756</v>
      </c>
      <c r="B211" s="6" t="s">
        <v>22</v>
      </c>
      <c r="C211" s="6"/>
      <c r="D211" s="6" t="s">
        <v>321</v>
      </c>
      <c r="E211" s="77" t="s">
        <v>17</v>
      </c>
      <c r="F211" s="12"/>
      <c r="G211" s="16">
        <v>1000</v>
      </c>
      <c r="H211" s="22">
        <f t="shared" si="3"/>
        <v>1407707.54</v>
      </c>
      <c r="I211" s="77" t="s">
        <v>305</v>
      </c>
      <c r="J211" s="78" t="s">
        <v>86</v>
      </c>
      <c r="K211" s="22" t="s">
        <v>306</v>
      </c>
      <c r="L211" s="18" t="s">
        <v>9</v>
      </c>
    </row>
    <row r="212" spans="1:12">
      <c r="A212" s="23">
        <v>42756</v>
      </c>
      <c r="B212" s="6" t="s">
        <v>232</v>
      </c>
      <c r="C212" s="6"/>
      <c r="D212" s="6" t="s">
        <v>41</v>
      </c>
      <c r="E212" s="78" t="s">
        <v>26</v>
      </c>
      <c r="F212" s="6"/>
      <c r="G212" s="16">
        <v>700</v>
      </c>
      <c r="H212" s="22">
        <f t="shared" si="3"/>
        <v>1407007.54</v>
      </c>
      <c r="I212" s="77" t="s">
        <v>170</v>
      </c>
      <c r="J212" s="78" t="s">
        <v>86</v>
      </c>
      <c r="K212" s="22" t="s">
        <v>233</v>
      </c>
      <c r="L212" s="18" t="s">
        <v>9</v>
      </c>
    </row>
    <row r="213" spans="1:12">
      <c r="A213" s="23">
        <v>42756</v>
      </c>
      <c r="B213" s="6" t="s">
        <v>234</v>
      </c>
      <c r="C213" s="6"/>
      <c r="D213" s="6" t="s">
        <v>41</v>
      </c>
      <c r="E213" s="78" t="s">
        <v>26</v>
      </c>
      <c r="F213" s="6"/>
      <c r="G213" s="16">
        <v>200</v>
      </c>
      <c r="H213" s="22">
        <f t="shared" si="3"/>
        <v>1406807.54</v>
      </c>
      <c r="I213" s="77" t="s">
        <v>170</v>
      </c>
      <c r="J213" s="78" t="s">
        <v>86</v>
      </c>
      <c r="K213" s="22" t="s">
        <v>233</v>
      </c>
      <c r="L213" s="18" t="s">
        <v>9</v>
      </c>
    </row>
    <row r="214" spans="1:12">
      <c r="A214" s="23">
        <v>42756</v>
      </c>
      <c r="B214" s="6" t="s">
        <v>235</v>
      </c>
      <c r="C214" s="6"/>
      <c r="D214" s="6" t="s">
        <v>41</v>
      </c>
      <c r="E214" s="78" t="s">
        <v>26</v>
      </c>
      <c r="F214" s="6"/>
      <c r="G214" s="16">
        <v>500</v>
      </c>
      <c r="H214" s="22">
        <f t="shared" si="3"/>
        <v>1406307.54</v>
      </c>
      <c r="I214" s="77" t="s">
        <v>170</v>
      </c>
      <c r="J214" s="78" t="s">
        <v>86</v>
      </c>
      <c r="K214" s="22" t="s">
        <v>233</v>
      </c>
      <c r="L214" s="18" t="s">
        <v>9</v>
      </c>
    </row>
    <row r="215" spans="1:12">
      <c r="A215" s="80">
        <v>42756</v>
      </c>
      <c r="B215" s="6" t="s">
        <v>216</v>
      </c>
      <c r="C215" s="6"/>
      <c r="D215" s="6" t="s">
        <v>41</v>
      </c>
      <c r="E215" s="78" t="s">
        <v>26</v>
      </c>
      <c r="F215" s="21"/>
      <c r="G215" s="85">
        <v>100</v>
      </c>
      <c r="H215" s="22">
        <f t="shared" si="3"/>
        <v>1406207.54</v>
      </c>
      <c r="I215" s="81" t="s">
        <v>170</v>
      </c>
      <c r="J215" s="78" t="s">
        <v>86</v>
      </c>
      <c r="K215" s="22" t="s">
        <v>233</v>
      </c>
      <c r="L215" s="83" t="s">
        <v>9</v>
      </c>
    </row>
    <row r="216" spans="1:12" ht="15.75" customHeight="1">
      <c r="A216" s="80">
        <v>42757</v>
      </c>
      <c r="B216" s="81" t="s">
        <v>288</v>
      </c>
      <c r="C216" s="81"/>
      <c r="D216" s="81" t="s">
        <v>320</v>
      </c>
      <c r="E216" s="94" t="s">
        <v>44</v>
      </c>
      <c r="F216" s="81"/>
      <c r="G216" s="85">
        <v>12000</v>
      </c>
      <c r="H216" s="22">
        <f t="shared" si="3"/>
        <v>1394207.54</v>
      </c>
      <c r="I216" s="81" t="s">
        <v>170</v>
      </c>
      <c r="J216" s="78" t="s">
        <v>86</v>
      </c>
      <c r="K216" s="7" t="s">
        <v>291</v>
      </c>
      <c r="L216" s="83" t="s">
        <v>9</v>
      </c>
    </row>
    <row r="217" spans="1:12" ht="15.75" customHeight="1">
      <c r="A217" s="80">
        <v>42758</v>
      </c>
      <c r="B217" s="112" t="s">
        <v>430</v>
      </c>
      <c r="C217" s="112" t="s">
        <v>385</v>
      </c>
      <c r="D217" s="21" t="s">
        <v>11</v>
      </c>
      <c r="E217" s="94" t="s">
        <v>17</v>
      </c>
      <c r="F217" s="97"/>
      <c r="G217" s="85">
        <v>1000</v>
      </c>
      <c r="H217" s="22">
        <f t="shared" si="3"/>
        <v>1393207.54</v>
      </c>
      <c r="I217" s="81" t="s">
        <v>302</v>
      </c>
      <c r="J217" s="78" t="s">
        <v>86</v>
      </c>
      <c r="K217" s="111" t="s">
        <v>303</v>
      </c>
      <c r="L217" s="83" t="s">
        <v>9</v>
      </c>
    </row>
    <row r="218" spans="1:12" ht="15.75" customHeight="1">
      <c r="A218" s="15">
        <v>42758</v>
      </c>
      <c r="B218" s="14" t="s">
        <v>438</v>
      </c>
      <c r="C218" s="14"/>
      <c r="D218" s="6" t="s">
        <v>11</v>
      </c>
      <c r="E218" s="78" t="s">
        <v>101</v>
      </c>
      <c r="F218" s="73"/>
      <c r="G218" s="16">
        <v>1000</v>
      </c>
      <c r="H218" s="22">
        <f t="shared" si="3"/>
        <v>1392207.54</v>
      </c>
      <c r="I218" s="84" t="s">
        <v>315</v>
      </c>
      <c r="J218" s="78" t="s">
        <v>86</v>
      </c>
      <c r="K218" s="20" t="s">
        <v>316</v>
      </c>
      <c r="L218" s="18" t="s">
        <v>9</v>
      </c>
    </row>
    <row r="219" spans="1:12" ht="15.75" customHeight="1">
      <c r="A219" s="15">
        <v>42758</v>
      </c>
      <c r="B219" s="14" t="s">
        <v>74</v>
      </c>
      <c r="C219" s="14"/>
      <c r="D219" s="6" t="s">
        <v>320</v>
      </c>
      <c r="E219" s="78" t="s">
        <v>17</v>
      </c>
      <c r="F219" s="73"/>
      <c r="G219" s="16">
        <v>10000</v>
      </c>
      <c r="H219" s="22">
        <f t="shared" si="3"/>
        <v>1382207.54</v>
      </c>
      <c r="I219" s="84" t="s">
        <v>64</v>
      </c>
      <c r="J219" s="78" t="s">
        <v>86</v>
      </c>
      <c r="K219" s="20" t="s">
        <v>65</v>
      </c>
      <c r="L219" s="18" t="s">
        <v>9</v>
      </c>
    </row>
    <row r="220" spans="1:12" ht="15.75" customHeight="1">
      <c r="A220" s="15">
        <v>42758</v>
      </c>
      <c r="B220" s="14" t="s">
        <v>66</v>
      </c>
      <c r="C220" s="14"/>
      <c r="D220" s="6" t="s">
        <v>11</v>
      </c>
      <c r="E220" s="78" t="s">
        <v>17</v>
      </c>
      <c r="F220" s="73"/>
      <c r="G220" s="16">
        <v>2000</v>
      </c>
      <c r="H220" s="22">
        <f t="shared" si="3"/>
        <v>1380207.54</v>
      </c>
      <c r="I220" s="84" t="s">
        <v>64</v>
      </c>
      <c r="J220" s="78" t="s">
        <v>86</v>
      </c>
      <c r="K220" s="20" t="s">
        <v>65</v>
      </c>
      <c r="L220" s="18" t="s">
        <v>9</v>
      </c>
    </row>
    <row r="221" spans="1:12" ht="15.75" customHeight="1">
      <c r="A221" s="75">
        <v>42758</v>
      </c>
      <c r="B221" s="14" t="s">
        <v>440</v>
      </c>
      <c r="C221" s="14" t="s">
        <v>386</v>
      </c>
      <c r="D221" s="9" t="s">
        <v>11</v>
      </c>
      <c r="E221" s="78" t="s">
        <v>17</v>
      </c>
      <c r="F221" s="100"/>
      <c r="G221" s="99">
        <v>2400</v>
      </c>
      <c r="H221" s="22">
        <f t="shared" si="3"/>
        <v>1377807.54</v>
      </c>
      <c r="I221" s="77" t="s">
        <v>305</v>
      </c>
      <c r="J221" s="78" t="s">
        <v>86</v>
      </c>
      <c r="K221" s="22" t="s">
        <v>306</v>
      </c>
      <c r="L221" s="92" t="s">
        <v>9</v>
      </c>
    </row>
    <row r="222" spans="1:12" ht="15.75" customHeight="1">
      <c r="A222" s="15">
        <v>42758</v>
      </c>
      <c r="B222" s="14" t="s">
        <v>66</v>
      </c>
      <c r="C222" s="14" t="s">
        <v>387</v>
      </c>
      <c r="D222" s="6" t="s">
        <v>11</v>
      </c>
      <c r="E222" s="78" t="s">
        <v>101</v>
      </c>
      <c r="F222" s="73"/>
      <c r="G222" s="16">
        <v>500</v>
      </c>
      <c r="H222" s="22">
        <f t="shared" si="3"/>
        <v>1377307.54</v>
      </c>
      <c r="I222" s="84" t="s">
        <v>80</v>
      </c>
      <c r="J222" s="78" t="s">
        <v>86</v>
      </c>
      <c r="K222" s="20" t="s">
        <v>81</v>
      </c>
      <c r="L222" s="18" t="s">
        <v>9</v>
      </c>
    </row>
    <row r="223" spans="1:12" ht="15.75" customHeight="1">
      <c r="A223" s="23">
        <v>42758</v>
      </c>
      <c r="B223" s="6" t="s">
        <v>123</v>
      </c>
      <c r="C223" s="6"/>
      <c r="D223" s="77" t="s">
        <v>41</v>
      </c>
      <c r="E223" s="78" t="s">
        <v>26</v>
      </c>
      <c r="F223" s="113"/>
      <c r="G223" s="16">
        <v>2400</v>
      </c>
      <c r="H223" s="22">
        <f t="shared" si="3"/>
        <v>1374907.54</v>
      </c>
      <c r="I223" s="84" t="s">
        <v>85</v>
      </c>
      <c r="J223" s="78" t="s">
        <v>86</v>
      </c>
      <c r="K223" s="22" t="s">
        <v>124</v>
      </c>
      <c r="L223" s="18" t="s">
        <v>9</v>
      </c>
    </row>
    <row r="224" spans="1:12" ht="15.75" customHeight="1">
      <c r="A224" s="80">
        <v>42758</v>
      </c>
      <c r="B224" s="6" t="s">
        <v>84</v>
      </c>
      <c r="C224" s="6"/>
      <c r="D224" s="77" t="s">
        <v>41</v>
      </c>
      <c r="E224" s="78" t="s">
        <v>26</v>
      </c>
      <c r="F224" s="113"/>
      <c r="G224" s="16">
        <v>75</v>
      </c>
      <c r="H224" s="22">
        <f t="shared" si="3"/>
        <v>1374832.54</v>
      </c>
      <c r="I224" s="84" t="s">
        <v>85</v>
      </c>
      <c r="J224" s="78" t="s">
        <v>86</v>
      </c>
      <c r="K224" s="22" t="s">
        <v>124</v>
      </c>
      <c r="L224" s="18" t="s">
        <v>9</v>
      </c>
    </row>
    <row r="225" spans="1:14" s="93" customFormat="1">
      <c r="A225" s="15">
        <v>42758</v>
      </c>
      <c r="B225" s="14" t="s">
        <v>66</v>
      </c>
      <c r="C225" s="14" t="s">
        <v>387</v>
      </c>
      <c r="D225" s="6" t="s">
        <v>11</v>
      </c>
      <c r="E225" s="78" t="s">
        <v>101</v>
      </c>
      <c r="F225" s="73"/>
      <c r="G225" s="16">
        <v>1000</v>
      </c>
      <c r="H225" s="22">
        <f t="shared" si="3"/>
        <v>1373832.54</v>
      </c>
      <c r="I225" s="84" t="s">
        <v>131</v>
      </c>
      <c r="J225" s="78" t="s">
        <v>86</v>
      </c>
      <c r="K225" s="20" t="s">
        <v>132</v>
      </c>
      <c r="L225" s="18" t="s">
        <v>9</v>
      </c>
    </row>
    <row r="226" spans="1:14">
      <c r="A226" s="23">
        <v>42758</v>
      </c>
      <c r="B226" s="6" t="s">
        <v>236</v>
      </c>
      <c r="C226" s="6"/>
      <c r="D226" s="6" t="s">
        <v>10</v>
      </c>
      <c r="E226" s="78" t="s">
        <v>44</v>
      </c>
      <c r="F226" s="12"/>
      <c r="G226" s="16">
        <v>22500</v>
      </c>
      <c r="H226" s="22">
        <f t="shared" si="3"/>
        <v>1351332.54</v>
      </c>
      <c r="I226" s="77" t="s">
        <v>170</v>
      </c>
      <c r="J226" s="78" t="s">
        <v>86</v>
      </c>
      <c r="K226" s="22" t="s">
        <v>237</v>
      </c>
      <c r="L226" s="18" t="s">
        <v>9</v>
      </c>
    </row>
    <row r="227" spans="1:14">
      <c r="A227" s="23">
        <v>42758</v>
      </c>
      <c r="B227" s="6" t="s">
        <v>438</v>
      </c>
      <c r="C227" s="6" t="s">
        <v>383</v>
      </c>
      <c r="D227" s="6" t="s">
        <v>11</v>
      </c>
      <c r="E227" s="78" t="s">
        <v>44</v>
      </c>
      <c r="F227" s="12"/>
      <c r="G227" s="16">
        <v>300</v>
      </c>
      <c r="H227" s="22">
        <f t="shared" si="3"/>
        <v>1351032.54</v>
      </c>
      <c r="I227" s="77" t="s">
        <v>170</v>
      </c>
      <c r="J227" s="78" t="s">
        <v>86</v>
      </c>
      <c r="K227" s="22" t="s">
        <v>187</v>
      </c>
      <c r="L227" s="18" t="s">
        <v>9</v>
      </c>
    </row>
    <row r="228" spans="1:14">
      <c r="A228" s="23">
        <v>42758</v>
      </c>
      <c r="B228" s="6" t="s">
        <v>438</v>
      </c>
      <c r="C228" s="6" t="s">
        <v>383</v>
      </c>
      <c r="D228" s="6" t="s">
        <v>11</v>
      </c>
      <c r="E228" s="78" t="s">
        <v>44</v>
      </c>
      <c r="F228" s="12"/>
      <c r="G228" s="16">
        <v>300</v>
      </c>
      <c r="H228" s="22">
        <f t="shared" si="3"/>
        <v>1350732.54</v>
      </c>
      <c r="I228" s="77" t="s">
        <v>170</v>
      </c>
      <c r="J228" s="78" t="s">
        <v>86</v>
      </c>
      <c r="K228" s="22" t="s">
        <v>187</v>
      </c>
      <c r="L228" s="18" t="s">
        <v>9</v>
      </c>
    </row>
    <row r="229" spans="1:14" ht="15.75" customHeight="1">
      <c r="A229" s="23">
        <v>42759</v>
      </c>
      <c r="B229" s="14" t="s">
        <v>430</v>
      </c>
      <c r="C229" s="14" t="s">
        <v>388</v>
      </c>
      <c r="D229" s="6" t="s">
        <v>11</v>
      </c>
      <c r="E229" s="78" t="s">
        <v>17</v>
      </c>
      <c r="F229" s="12"/>
      <c r="G229" s="16">
        <v>2000</v>
      </c>
      <c r="H229" s="22">
        <f t="shared" si="3"/>
        <v>1348732.54</v>
      </c>
      <c r="I229" s="77" t="s">
        <v>302</v>
      </c>
      <c r="J229" s="78" t="s">
        <v>86</v>
      </c>
      <c r="K229" s="22" t="s">
        <v>303</v>
      </c>
      <c r="L229" s="18" t="s">
        <v>9</v>
      </c>
    </row>
    <row r="230" spans="1:14" ht="15.75" customHeight="1">
      <c r="A230" s="80">
        <v>42759</v>
      </c>
      <c r="B230" s="112" t="s">
        <v>23</v>
      </c>
      <c r="C230" s="112"/>
      <c r="D230" s="21" t="s">
        <v>321</v>
      </c>
      <c r="E230" s="94" t="s">
        <v>17</v>
      </c>
      <c r="F230" s="97"/>
      <c r="G230" s="85">
        <v>1000</v>
      </c>
      <c r="H230" s="22">
        <f t="shared" si="3"/>
        <v>1347732.54</v>
      </c>
      <c r="I230" s="81" t="s">
        <v>302</v>
      </c>
      <c r="J230" s="78" t="s">
        <v>86</v>
      </c>
      <c r="K230" s="111" t="s">
        <v>303</v>
      </c>
      <c r="L230" s="83" t="s">
        <v>9</v>
      </c>
    </row>
    <row r="231" spans="1:14" ht="15.75" customHeight="1">
      <c r="A231" s="15">
        <v>42759</v>
      </c>
      <c r="B231" s="14" t="s">
        <v>438</v>
      </c>
      <c r="C231" s="14" t="s">
        <v>387</v>
      </c>
      <c r="D231" s="6" t="s">
        <v>11</v>
      </c>
      <c r="E231" s="78" t="s">
        <v>101</v>
      </c>
      <c r="F231" s="73"/>
      <c r="G231" s="16">
        <v>1000</v>
      </c>
      <c r="H231" s="22">
        <f t="shared" si="3"/>
        <v>1346732.54</v>
      </c>
      <c r="I231" s="84" t="s">
        <v>315</v>
      </c>
      <c r="J231" s="78" t="s">
        <v>86</v>
      </c>
      <c r="K231" s="20" t="s">
        <v>316</v>
      </c>
      <c r="L231" s="18" t="s">
        <v>9</v>
      </c>
    </row>
    <row r="232" spans="1:14" ht="15.75" customHeight="1">
      <c r="A232" s="15">
        <v>42759</v>
      </c>
      <c r="B232" s="14" t="s">
        <v>74</v>
      </c>
      <c r="C232" s="14"/>
      <c r="D232" s="6" t="s">
        <v>320</v>
      </c>
      <c r="E232" s="78" t="s">
        <v>17</v>
      </c>
      <c r="F232" s="73"/>
      <c r="G232" s="16">
        <v>10000</v>
      </c>
      <c r="H232" s="22">
        <f t="shared" si="3"/>
        <v>1336732.54</v>
      </c>
      <c r="I232" s="84" t="s">
        <v>64</v>
      </c>
      <c r="J232" s="78" t="s">
        <v>86</v>
      </c>
      <c r="K232" s="20" t="s">
        <v>65</v>
      </c>
      <c r="L232" s="18" t="s">
        <v>9</v>
      </c>
    </row>
    <row r="233" spans="1:14" ht="15.75" customHeight="1">
      <c r="A233" s="15">
        <v>42759</v>
      </c>
      <c r="B233" s="14" t="s">
        <v>66</v>
      </c>
      <c r="C233" s="14"/>
      <c r="D233" s="6" t="s">
        <v>11</v>
      </c>
      <c r="E233" s="78" t="s">
        <v>17</v>
      </c>
      <c r="F233" s="16"/>
      <c r="G233" s="16">
        <v>2000</v>
      </c>
      <c r="H233" s="22">
        <f t="shared" si="3"/>
        <v>1334732.54</v>
      </c>
      <c r="I233" s="84" t="s">
        <v>64</v>
      </c>
      <c r="J233" s="78" t="s">
        <v>86</v>
      </c>
      <c r="K233" s="20" t="s">
        <v>65</v>
      </c>
      <c r="L233" s="18" t="s">
        <v>9</v>
      </c>
    </row>
    <row r="234" spans="1:14" ht="15.75" customHeight="1">
      <c r="A234" s="75">
        <v>42759</v>
      </c>
      <c r="B234" s="14" t="s">
        <v>430</v>
      </c>
      <c r="C234" s="14" t="s">
        <v>389</v>
      </c>
      <c r="D234" s="9" t="s">
        <v>11</v>
      </c>
      <c r="E234" s="78" t="s">
        <v>17</v>
      </c>
      <c r="F234" s="100"/>
      <c r="G234" s="99">
        <v>2000</v>
      </c>
      <c r="H234" s="22">
        <f t="shared" si="3"/>
        <v>1332732.54</v>
      </c>
      <c r="I234" s="77" t="s">
        <v>305</v>
      </c>
      <c r="J234" s="78" t="s">
        <v>86</v>
      </c>
      <c r="K234" s="22" t="s">
        <v>306</v>
      </c>
      <c r="L234" s="92" t="s">
        <v>9</v>
      </c>
    </row>
    <row r="235" spans="1:14" ht="15.75" customHeight="1">
      <c r="A235" s="75">
        <v>42759</v>
      </c>
      <c r="B235" s="14" t="s">
        <v>79</v>
      </c>
      <c r="C235" s="14"/>
      <c r="D235" s="9" t="s">
        <v>321</v>
      </c>
      <c r="E235" s="78" t="s">
        <v>17</v>
      </c>
      <c r="F235" s="100"/>
      <c r="G235" s="99">
        <v>1000</v>
      </c>
      <c r="H235" s="22">
        <f t="shared" si="3"/>
        <v>1331732.54</v>
      </c>
      <c r="I235" s="77" t="s">
        <v>305</v>
      </c>
      <c r="J235" s="78" t="s">
        <v>86</v>
      </c>
      <c r="K235" s="22" t="s">
        <v>306</v>
      </c>
      <c r="L235" s="92" t="s">
        <v>9</v>
      </c>
    </row>
    <row r="236" spans="1:14" ht="15.75" customHeight="1">
      <c r="A236" s="15">
        <v>42759</v>
      </c>
      <c r="B236" s="14" t="s">
        <v>66</v>
      </c>
      <c r="C236" s="14" t="s">
        <v>387</v>
      </c>
      <c r="D236" s="6" t="s">
        <v>11</v>
      </c>
      <c r="E236" s="78" t="s">
        <v>101</v>
      </c>
      <c r="F236" s="73"/>
      <c r="G236" s="16">
        <v>500</v>
      </c>
      <c r="H236" s="22">
        <f t="shared" si="3"/>
        <v>1331232.54</v>
      </c>
      <c r="I236" s="84" t="s">
        <v>80</v>
      </c>
      <c r="J236" s="78" t="s">
        <v>86</v>
      </c>
      <c r="K236" s="20" t="s">
        <v>81</v>
      </c>
      <c r="L236" s="18" t="s">
        <v>9</v>
      </c>
    </row>
    <row r="237" spans="1:14" ht="15.75" customHeight="1">
      <c r="A237" s="15">
        <v>42759</v>
      </c>
      <c r="B237" s="14" t="s">
        <v>438</v>
      </c>
      <c r="C237" s="14" t="s">
        <v>387</v>
      </c>
      <c r="D237" s="6" t="s">
        <v>11</v>
      </c>
      <c r="E237" s="78" t="s">
        <v>101</v>
      </c>
      <c r="F237" s="73"/>
      <c r="G237" s="16">
        <v>1000</v>
      </c>
      <c r="H237" s="22">
        <f t="shared" si="3"/>
        <v>1330232.54</v>
      </c>
      <c r="I237" s="84" t="s">
        <v>131</v>
      </c>
      <c r="J237" s="78" t="s">
        <v>86</v>
      </c>
      <c r="K237" s="20" t="s">
        <v>132</v>
      </c>
      <c r="L237" s="18" t="s">
        <v>9</v>
      </c>
    </row>
    <row r="238" spans="1:14">
      <c r="A238" s="23">
        <v>42759</v>
      </c>
      <c r="B238" s="6" t="s">
        <v>441</v>
      </c>
      <c r="C238" s="6" t="s">
        <v>390</v>
      </c>
      <c r="D238" s="6" t="s">
        <v>91</v>
      </c>
      <c r="E238" s="78" t="s">
        <v>44</v>
      </c>
      <c r="F238" s="12"/>
      <c r="G238" s="16">
        <v>60000</v>
      </c>
      <c r="H238" s="22">
        <f t="shared" si="3"/>
        <v>1270232.54</v>
      </c>
      <c r="I238" s="77" t="s">
        <v>170</v>
      </c>
      <c r="J238" s="78" t="s">
        <v>86</v>
      </c>
      <c r="K238" s="22" t="s">
        <v>238</v>
      </c>
      <c r="L238" s="18" t="s">
        <v>9</v>
      </c>
    </row>
    <row r="239" spans="1:14">
      <c r="A239" s="23">
        <v>42759</v>
      </c>
      <c r="B239" s="6" t="s">
        <v>438</v>
      </c>
      <c r="C239" s="6" t="s">
        <v>383</v>
      </c>
      <c r="D239" s="6" t="s">
        <v>11</v>
      </c>
      <c r="E239" s="78" t="s">
        <v>44</v>
      </c>
      <c r="F239" s="12"/>
      <c r="G239" s="16">
        <v>300</v>
      </c>
      <c r="H239" s="22">
        <f t="shared" si="3"/>
        <v>1269932.54</v>
      </c>
      <c r="I239" s="77" t="s">
        <v>170</v>
      </c>
      <c r="J239" s="78" t="s">
        <v>86</v>
      </c>
      <c r="K239" s="22" t="s">
        <v>187</v>
      </c>
      <c r="L239" s="18" t="s">
        <v>9</v>
      </c>
      <c r="N239" s="24"/>
    </row>
    <row r="240" spans="1:14" ht="15.75" customHeight="1">
      <c r="A240" s="23">
        <v>42760</v>
      </c>
      <c r="B240" s="14" t="s">
        <v>438</v>
      </c>
      <c r="C240" s="14" t="s">
        <v>391</v>
      </c>
      <c r="D240" s="6" t="s">
        <v>11</v>
      </c>
      <c r="E240" s="78" t="s">
        <v>17</v>
      </c>
      <c r="F240" s="12"/>
      <c r="G240" s="16">
        <v>2000</v>
      </c>
      <c r="H240" s="22">
        <f t="shared" si="3"/>
        <v>1267932.54</v>
      </c>
      <c r="I240" s="77" t="s">
        <v>302</v>
      </c>
      <c r="J240" s="78" t="s">
        <v>86</v>
      </c>
      <c r="K240" s="22" t="s">
        <v>303</v>
      </c>
      <c r="L240" s="18" t="s">
        <v>9</v>
      </c>
    </row>
    <row r="241" spans="1:14" ht="15.75" customHeight="1">
      <c r="A241" s="15">
        <v>42760</v>
      </c>
      <c r="B241" s="14" t="s">
        <v>438</v>
      </c>
      <c r="C241" s="14" t="s">
        <v>387</v>
      </c>
      <c r="D241" s="6" t="s">
        <v>11</v>
      </c>
      <c r="E241" s="78" t="s">
        <v>101</v>
      </c>
      <c r="F241" s="73"/>
      <c r="G241" s="16">
        <v>1000</v>
      </c>
      <c r="H241" s="22">
        <f t="shared" si="3"/>
        <v>1266932.54</v>
      </c>
      <c r="I241" s="84" t="s">
        <v>315</v>
      </c>
      <c r="J241" s="78" t="s">
        <v>86</v>
      </c>
      <c r="K241" s="20" t="s">
        <v>316</v>
      </c>
      <c r="L241" s="18" t="s">
        <v>9</v>
      </c>
    </row>
    <row r="242" spans="1:14" ht="15.75" customHeight="1">
      <c r="A242" s="15">
        <v>42760</v>
      </c>
      <c r="B242" s="14" t="s">
        <v>438</v>
      </c>
      <c r="C242" s="14" t="s">
        <v>392</v>
      </c>
      <c r="D242" s="6" t="s">
        <v>11</v>
      </c>
      <c r="E242" s="78" t="s">
        <v>101</v>
      </c>
      <c r="F242" s="16"/>
      <c r="G242" s="16">
        <v>1000</v>
      </c>
      <c r="H242" s="22">
        <f t="shared" si="3"/>
        <v>1265932.54</v>
      </c>
      <c r="I242" s="84" t="s">
        <v>315</v>
      </c>
      <c r="J242" s="78" t="s">
        <v>86</v>
      </c>
      <c r="K242" s="20" t="s">
        <v>317</v>
      </c>
      <c r="L242" s="18" t="s">
        <v>9</v>
      </c>
    </row>
    <row r="243" spans="1:14" ht="15.75" customHeight="1">
      <c r="A243" s="104">
        <v>42760</v>
      </c>
      <c r="B243" s="112" t="s">
        <v>74</v>
      </c>
      <c r="C243" s="112"/>
      <c r="D243" s="21" t="s">
        <v>320</v>
      </c>
      <c r="E243" s="94" t="s">
        <v>17</v>
      </c>
      <c r="F243" s="114"/>
      <c r="G243" s="85">
        <v>10000</v>
      </c>
      <c r="H243" s="22">
        <f t="shared" si="3"/>
        <v>1255932.54</v>
      </c>
      <c r="I243" s="115" t="s">
        <v>64</v>
      </c>
      <c r="J243" s="78" t="s">
        <v>86</v>
      </c>
      <c r="K243" s="20" t="s">
        <v>65</v>
      </c>
      <c r="L243" s="18" t="s">
        <v>9</v>
      </c>
    </row>
    <row r="244" spans="1:14" ht="15.75" customHeight="1">
      <c r="A244" s="15">
        <v>42760</v>
      </c>
      <c r="B244" s="14" t="s">
        <v>66</v>
      </c>
      <c r="C244" s="14"/>
      <c r="D244" s="6" t="s">
        <v>11</v>
      </c>
      <c r="E244" s="78" t="s">
        <v>17</v>
      </c>
      <c r="F244" s="73"/>
      <c r="G244" s="16">
        <v>2000</v>
      </c>
      <c r="H244" s="22">
        <f t="shared" si="3"/>
        <v>1253932.54</v>
      </c>
      <c r="I244" s="84" t="s">
        <v>64</v>
      </c>
      <c r="J244" s="78" t="s">
        <v>86</v>
      </c>
      <c r="K244" s="20" t="s">
        <v>65</v>
      </c>
      <c r="L244" s="18" t="s">
        <v>9</v>
      </c>
    </row>
    <row r="245" spans="1:14" ht="15.75" customHeight="1">
      <c r="A245" s="75">
        <v>42760</v>
      </c>
      <c r="B245" s="14" t="s">
        <v>438</v>
      </c>
      <c r="C245" s="14" t="s">
        <v>393</v>
      </c>
      <c r="D245" s="9" t="s">
        <v>11</v>
      </c>
      <c r="E245" s="78" t="s">
        <v>17</v>
      </c>
      <c r="F245" s="100"/>
      <c r="G245" s="99">
        <v>700</v>
      </c>
      <c r="H245" s="22">
        <f t="shared" si="3"/>
        <v>1253232.54</v>
      </c>
      <c r="I245" s="77" t="s">
        <v>305</v>
      </c>
      <c r="J245" s="78" t="s">
        <v>86</v>
      </c>
      <c r="K245" s="22" t="s">
        <v>306</v>
      </c>
      <c r="L245" s="92" t="s">
        <v>9</v>
      </c>
    </row>
    <row r="246" spans="1:14" s="110" customFormat="1" ht="15.75" customHeight="1">
      <c r="A246" s="75">
        <v>42760</v>
      </c>
      <c r="B246" s="14" t="s">
        <v>430</v>
      </c>
      <c r="C246" s="14" t="s">
        <v>394</v>
      </c>
      <c r="D246" s="9" t="s">
        <v>11</v>
      </c>
      <c r="E246" s="78" t="s">
        <v>17</v>
      </c>
      <c r="F246" s="100"/>
      <c r="G246" s="99">
        <v>1100</v>
      </c>
      <c r="H246" s="22">
        <f t="shared" si="3"/>
        <v>1252132.54</v>
      </c>
      <c r="I246" s="77" t="s">
        <v>305</v>
      </c>
      <c r="J246" s="78" t="s">
        <v>86</v>
      </c>
      <c r="K246" s="22" t="s">
        <v>306</v>
      </c>
      <c r="L246" s="92" t="s">
        <v>9</v>
      </c>
    </row>
    <row r="247" spans="1:14" ht="15.75" customHeight="1">
      <c r="A247" s="15">
        <v>42760</v>
      </c>
      <c r="B247" s="14" t="s">
        <v>438</v>
      </c>
      <c r="C247" s="14" t="s">
        <v>387</v>
      </c>
      <c r="D247" s="6" t="s">
        <v>11</v>
      </c>
      <c r="E247" s="78" t="s">
        <v>101</v>
      </c>
      <c r="F247" s="16"/>
      <c r="G247" s="16">
        <v>500</v>
      </c>
      <c r="H247" s="22">
        <f t="shared" si="3"/>
        <v>1251632.54</v>
      </c>
      <c r="I247" s="84" t="s">
        <v>80</v>
      </c>
      <c r="J247" s="78" t="s">
        <v>86</v>
      </c>
      <c r="K247" s="20" t="s">
        <v>81</v>
      </c>
      <c r="L247" s="18" t="s">
        <v>9</v>
      </c>
    </row>
    <row r="248" spans="1:14" s="110" customFormat="1" ht="15.75" customHeight="1">
      <c r="A248" s="23">
        <v>42760</v>
      </c>
      <c r="B248" s="6" t="s">
        <v>125</v>
      </c>
      <c r="C248" s="6"/>
      <c r="D248" s="77" t="s">
        <v>10</v>
      </c>
      <c r="E248" s="78" t="s">
        <v>44</v>
      </c>
      <c r="F248" s="113"/>
      <c r="G248" s="16">
        <v>2000</v>
      </c>
      <c r="H248" s="22">
        <f t="shared" si="3"/>
        <v>1249632.54</v>
      </c>
      <c r="I248" s="77" t="s">
        <v>85</v>
      </c>
      <c r="J248" s="78" t="s">
        <v>86</v>
      </c>
      <c r="K248" s="22" t="s">
        <v>126</v>
      </c>
      <c r="L248" s="18" t="s">
        <v>9</v>
      </c>
    </row>
    <row r="249" spans="1:14" ht="15.75" customHeight="1">
      <c r="A249" s="23">
        <v>42760</v>
      </c>
      <c r="B249" s="6" t="s">
        <v>127</v>
      </c>
      <c r="C249" s="6"/>
      <c r="D249" s="77" t="s">
        <v>11</v>
      </c>
      <c r="E249" s="78" t="s">
        <v>44</v>
      </c>
      <c r="F249" s="113"/>
      <c r="G249" s="16">
        <v>3000</v>
      </c>
      <c r="H249" s="22">
        <f t="shared" si="3"/>
        <v>1246632.54</v>
      </c>
      <c r="I249" s="77" t="s">
        <v>85</v>
      </c>
      <c r="J249" s="78" t="s">
        <v>86</v>
      </c>
      <c r="K249" s="22" t="s">
        <v>128</v>
      </c>
      <c r="L249" s="18" t="s">
        <v>9</v>
      </c>
      <c r="N249" s="24"/>
    </row>
    <row r="250" spans="1:14" ht="15.75" customHeight="1">
      <c r="A250" s="15">
        <v>42760</v>
      </c>
      <c r="B250" s="14" t="s">
        <v>438</v>
      </c>
      <c r="C250" s="14" t="s">
        <v>387</v>
      </c>
      <c r="D250" s="6" t="s">
        <v>11</v>
      </c>
      <c r="E250" s="78" t="s">
        <v>101</v>
      </c>
      <c r="F250" s="16"/>
      <c r="G250" s="16">
        <v>1000</v>
      </c>
      <c r="H250" s="22">
        <f t="shared" si="3"/>
        <v>1245632.54</v>
      </c>
      <c r="I250" s="84" t="s">
        <v>131</v>
      </c>
      <c r="J250" s="78" t="s">
        <v>86</v>
      </c>
      <c r="K250" s="20" t="s">
        <v>132</v>
      </c>
      <c r="L250" s="18" t="s">
        <v>9</v>
      </c>
    </row>
    <row r="251" spans="1:14" ht="15.75" customHeight="1">
      <c r="A251" s="23">
        <v>42760</v>
      </c>
      <c r="B251" s="14" t="s">
        <v>438</v>
      </c>
      <c r="C251" s="14" t="s">
        <v>395</v>
      </c>
      <c r="D251" s="6" t="s">
        <v>11</v>
      </c>
      <c r="E251" s="78" t="s">
        <v>17</v>
      </c>
      <c r="F251" s="12"/>
      <c r="G251" s="16">
        <v>1500</v>
      </c>
      <c r="H251" s="22">
        <f t="shared" si="3"/>
        <v>1244132.54</v>
      </c>
      <c r="I251" s="77" t="s">
        <v>309</v>
      </c>
      <c r="J251" s="78" t="s">
        <v>86</v>
      </c>
      <c r="K251" s="22" t="s">
        <v>310</v>
      </c>
      <c r="L251" s="18" t="s">
        <v>9</v>
      </c>
    </row>
    <row r="252" spans="1:14" ht="15.75" customHeight="1">
      <c r="A252" s="23">
        <v>42760</v>
      </c>
      <c r="B252" s="14" t="s">
        <v>168</v>
      </c>
      <c r="C252" s="14"/>
      <c r="D252" s="6" t="s">
        <v>321</v>
      </c>
      <c r="E252" s="78" t="s">
        <v>17</v>
      </c>
      <c r="F252" s="12"/>
      <c r="G252" s="16">
        <v>1100</v>
      </c>
      <c r="H252" s="22">
        <f t="shared" si="3"/>
        <v>1243032.54</v>
      </c>
      <c r="I252" s="77" t="s">
        <v>309</v>
      </c>
      <c r="J252" s="78" t="s">
        <v>86</v>
      </c>
      <c r="K252" s="22" t="s">
        <v>310</v>
      </c>
      <c r="L252" s="18" t="s">
        <v>9</v>
      </c>
    </row>
    <row r="253" spans="1:14">
      <c r="A253" s="23">
        <v>42760</v>
      </c>
      <c r="B253" s="6" t="s">
        <v>442</v>
      </c>
      <c r="C253" s="6" t="s">
        <v>396</v>
      </c>
      <c r="D253" s="6" t="s">
        <v>11</v>
      </c>
      <c r="E253" s="78" t="s">
        <v>44</v>
      </c>
      <c r="F253" s="12"/>
      <c r="G253" s="16">
        <v>500</v>
      </c>
      <c r="H253" s="22">
        <f t="shared" si="3"/>
        <v>1242532.54</v>
      </c>
      <c r="I253" s="77" t="s">
        <v>170</v>
      </c>
      <c r="J253" s="78" t="s">
        <v>86</v>
      </c>
      <c r="K253" s="22" t="s">
        <v>187</v>
      </c>
      <c r="L253" s="18" t="s">
        <v>9</v>
      </c>
    </row>
    <row r="254" spans="1:14">
      <c r="A254" s="23">
        <v>42760</v>
      </c>
      <c r="B254" s="6" t="s">
        <v>443</v>
      </c>
      <c r="C254" s="6" t="s">
        <v>397</v>
      </c>
      <c r="D254" s="6" t="s">
        <v>320</v>
      </c>
      <c r="E254" s="78" t="s">
        <v>44</v>
      </c>
      <c r="F254" s="12"/>
      <c r="G254" s="16">
        <v>120000</v>
      </c>
      <c r="H254" s="22">
        <f t="shared" si="3"/>
        <v>1122532.54</v>
      </c>
      <c r="I254" s="77" t="s">
        <v>170</v>
      </c>
      <c r="J254" s="78" t="s">
        <v>86</v>
      </c>
      <c r="K254" s="22" t="s">
        <v>287</v>
      </c>
      <c r="L254" s="18" t="s">
        <v>9</v>
      </c>
    </row>
    <row r="255" spans="1:14" ht="15.75" customHeight="1">
      <c r="A255" s="23">
        <v>42761</v>
      </c>
      <c r="B255" s="14" t="s">
        <v>438</v>
      </c>
      <c r="C255" s="14" t="s">
        <v>398</v>
      </c>
      <c r="D255" s="6" t="s">
        <v>11</v>
      </c>
      <c r="E255" s="78" t="s">
        <v>17</v>
      </c>
      <c r="F255" s="12"/>
      <c r="G255" s="16">
        <v>2400</v>
      </c>
      <c r="H255" s="22">
        <f t="shared" si="3"/>
        <v>1120132.54</v>
      </c>
      <c r="I255" s="77" t="s">
        <v>302</v>
      </c>
      <c r="J255" s="78" t="s">
        <v>86</v>
      </c>
      <c r="K255" s="22" t="s">
        <v>303</v>
      </c>
      <c r="L255" s="18" t="s">
        <v>9</v>
      </c>
    </row>
    <row r="256" spans="1:14" ht="15.75" customHeight="1">
      <c r="A256" s="23">
        <v>42761</v>
      </c>
      <c r="B256" s="14" t="s">
        <v>23</v>
      </c>
      <c r="C256" s="14"/>
      <c r="D256" s="6" t="s">
        <v>321</v>
      </c>
      <c r="E256" s="78" t="s">
        <v>17</v>
      </c>
      <c r="F256" s="12"/>
      <c r="G256" s="16">
        <v>1100</v>
      </c>
      <c r="H256" s="22">
        <f t="shared" si="3"/>
        <v>1119032.54</v>
      </c>
      <c r="I256" s="77" t="s">
        <v>302</v>
      </c>
      <c r="J256" s="78" t="s">
        <v>86</v>
      </c>
      <c r="K256" s="22" t="s">
        <v>303</v>
      </c>
      <c r="L256" s="18" t="s">
        <v>9</v>
      </c>
    </row>
    <row r="257" spans="1:12" ht="15.75" customHeight="1">
      <c r="A257" s="23">
        <v>42761</v>
      </c>
      <c r="B257" s="6" t="s">
        <v>53</v>
      </c>
      <c r="C257" s="6"/>
      <c r="D257" s="6" t="s">
        <v>38</v>
      </c>
      <c r="E257" s="77" t="s">
        <v>17</v>
      </c>
      <c r="F257" s="12"/>
      <c r="G257" s="16">
        <v>2000</v>
      </c>
      <c r="H257" s="22">
        <f t="shared" si="3"/>
        <v>1117032.54</v>
      </c>
      <c r="I257" s="84" t="s">
        <v>51</v>
      </c>
      <c r="J257" s="78" t="s">
        <v>86</v>
      </c>
      <c r="K257" s="22" t="s">
        <v>54</v>
      </c>
      <c r="L257" s="18" t="s">
        <v>9</v>
      </c>
    </row>
    <row r="258" spans="1:12" ht="15.75" customHeight="1">
      <c r="A258" s="15">
        <v>42761</v>
      </c>
      <c r="B258" s="14" t="s">
        <v>66</v>
      </c>
      <c r="C258" s="14" t="s">
        <v>387</v>
      </c>
      <c r="D258" s="6" t="s">
        <v>11</v>
      </c>
      <c r="E258" s="78" t="s">
        <v>101</v>
      </c>
      <c r="F258" s="73"/>
      <c r="G258" s="16">
        <v>1000</v>
      </c>
      <c r="H258" s="22">
        <f t="shared" si="3"/>
        <v>1116032.54</v>
      </c>
      <c r="I258" s="84" t="s">
        <v>315</v>
      </c>
      <c r="J258" s="78" t="s">
        <v>86</v>
      </c>
      <c r="K258" s="20" t="s">
        <v>316</v>
      </c>
      <c r="L258" s="18" t="s">
        <v>9</v>
      </c>
    </row>
    <row r="259" spans="1:12" ht="15.75" customHeight="1">
      <c r="A259" s="15">
        <v>42761</v>
      </c>
      <c r="B259" s="14" t="s">
        <v>56</v>
      </c>
      <c r="C259" s="14"/>
      <c r="D259" s="6" t="s">
        <v>10</v>
      </c>
      <c r="E259" s="78" t="s">
        <v>26</v>
      </c>
      <c r="F259" s="73"/>
      <c r="G259" s="16">
        <v>13000</v>
      </c>
      <c r="H259" s="22">
        <f t="shared" si="3"/>
        <v>1103032.54</v>
      </c>
      <c r="I259" s="84" t="s">
        <v>55</v>
      </c>
      <c r="J259" s="78" t="s">
        <v>86</v>
      </c>
      <c r="K259" s="9" t="s">
        <v>57</v>
      </c>
      <c r="L259" s="18" t="s">
        <v>9</v>
      </c>
    </row>
    <row r="260" spans="1:12" ht="15.75" customHeight="1">
      <c r="A260" s="15">
        <v>42761</v>
      </c>
      <c r="B260" s="14" t="s">
        <v>444</v>
      </c>
      <c r="C260" s="14" t="s">
        <v>399</v>
      </c>
      <c r="D260" s="6" t="s">
        <v>11</v>
      </c>
      <c r="E260" s="78" t="s">
        <v>26</v>
      </c>
      <c r="F260" s="73"/>
      <c r="G260" s="16">
        <v>400</v>
      </c>
      <c r="H260" s="22">
        <f t="shared" ref="H260:H323" si="4">+H259+F260-G260</f>
        <v>1102632.54</v>
      </c>
      <c r="I260" s="84" t="s">
        <v>55</v>
      </c>
      <c r="J260" s="78" t="s">
        <v>86</v>
      </c>
      <c r="K260" s="9" t="s">
        <v>58</v>
      </c>
      <c r="L260" s="18" t="s">
        <v>9</v>
      </c>
    </row>
    <row r="261" spans="1:12" ht="15.75" customHeight="1">
      <c r="A261" s="15">
        <v>42761</v>
      </c>
      <c r="B261" s="14" t="s">
        <v>59</v>
      </c>
      <c r="C261" s="14" t="s">
        <v>400</v>
      </c>
      <c r="D261" s="6" t="s">
        <v>11</v>
      </c>
      <c r="E261" s="78" t="s">
        <v>26</v>
      </c>
      <c r="F261" s="73"/>
      <c r="G261" s="16">
        <v>1000</v>
      </c>
      <c r="H261" s="22">
        <f t="shared" si="4"/>
        <v>1101632.54</v>
      </c>
      <c r="I261" s="84" t="s">
        <v>55</v>
      </c>
      <c r="J261" s="78" t="s">
        <v>86</v>
      </c>
      <c r="K261" s="9" t="s">
        <v>58</v>
      </c>
      <c r="L261" s="18" t="s">
        <v>9</v>
      </c>
    </row>
    <row r="262" spans="1:12" ht="15.75" customHeight="1">
      <c r="A262" s="15">
        <v>42761</v>
      </c>
      <c r="B262" s="14" t="s">
        <v>60</v>
      </c>
      <c r="C262" s="14"/>
      <c r="D262" s="6" t="s">
        <v>61</v>
      </c>
      <c r="E262" s="78" t="s">
        <v>26</v>
      </c>
      <c r="F262" s="73"/>
      <c r="G262" s="16">
        <v>2250</v>
      </c>
      <c r="H262" s="22">
        <f t="shared" si="4"/>
        <v>1099382.54</v>
      </c>
      <c r="I262" s="84" t="s">
        <v>55</v>
      </c>
      <c r="J262" s="78" t="s">
        <v>86</v>
      </c>
      <c r="K262" s="9" t="s">
        <v>62</v>
      </c>
      <c r="L262" s="18" t="s">
        <v>9</v>
      </c>
    </row>
    <row r="263" spans="1:12" ht="15.75" customHeight="1">
      <c r="A263" s="15">
        <v>42761</v>
      </c>
      <c r="B263" s="14" t="s">
        <v>445</v>
      </c>
      <c r="C263" s="14"/>
      <c r="D263" s="6" t="s">
        <v>61</v>
      </c>
      <c r="E263" s="78" t="s">
        <v>26</v>
      </c>
      <c r="F263" s="73"/>
      <c r="G263" s="16">
        <v>8500</v>
      </c>
      <c r="H263" s="22">
        <f t="shared" si="4"/>
        <v>1090882.54</v>
      </c>
      <c r="I263" s="84" t="s">
        <v>55</v>
      </c>
      <c r="J263" s="78" t="s">
        <v>86</v>
      </c>
      <c r="K263" s="9" t="s">
        <v>63</v>
      </c>
      <c r="L263" s="18" t="s">
        <v>9</v>
      </c>
    </row>
    <row r="264" spans="1:12" ht="15.75" customHeight="1">
      <c r="A264" s="15">
        <v>42761</v>
      </c>
      <c r="B264" s="14" t="s">
        <v>74</v>
      </c>
      <c r="C264" s="14"/>
      <c r="D264" s="6" t="s">
        <v>320</v>
      </c>
      <c r="E264" s="78" t="s">
        <v>17</v>
      </c>
      <c r="F264" s="73"/>
      <c r="G264" s="16">
        <v>10000</v>
      </c>
      <c r="H264" s="22">
        <f t="shared" si="4"/>
        <v>1080882.54</v>
      </c>
      <c r="I264" s="84" t="s">
        <v>64</v>
      </c>
      <c r="J264" s="78" t="s">
        <v>86</v>
      </c>
      <c r="K264" s="20" t="s">
        <v>65</v>
      </c>
      <c r="L264" s="18" t="s">
        <v>9</v>
      </c>
    </row>
    <row r="265" spans="1:12" ht="15.75" customHeight="1">
      <c r="A265" s="15">
        <v>42761</v>
      </c>
      <c r="B265" s="14" t="s">
        <v>66</v>
      </c>
      <c r="C265" s="14"/>
      <c r="D265" s="6" t="s">
        <v>11</v>
      </c>
      <c r="E265" s="78" t="s">
        <v>17</v>
      </c>
      <c r="F265" s="16"/>
      <c r="G265" s="16">
        <v>2000</v>
      </c>
      <c r="H265" s="22">
        <f t="shared" si="4"/>
        <v>1078882.54</v>
      </c>
      <c r="I265" s="84" t="s">
        <v>64</v>
      </c>
      <c r="J265" s="78" t="s">
        <v>86</v>
      </c>
      <c r="K265" s="20" t="s">
        <v>65</v>
      </c>
      <c r="L265" s="18" t="s">
        <v>9</v>
      </c>
    </row>
    <row r="266" spans="1:12" ht="15.75" customHeight="1">
      <c r="A266" s="15">
        <v>42761</v>
      </c>
      <c r="B266" s="14" t="s">
        <v>67</v>
      </c>
      <c r="C266" s="14"/>
      <c r="D266" s="6" t="s">
        <v>10</v>
      </c>
      <c r="E266" s="78" t="s">
        <v>17</v>
      </c>
      <c r="F266" s="16"/>
      <c r="G266" s="16">
        <v>4500</v>
      </c>
      <c r="H266" s="22">
        <f t="shared" si="4"/>
        <v>1074382.54</v>
      </c>
      <c r="I266" s="84" t="s">
        <v>64</v>
      </c>
      <c r="J266" s="78" t="s">
        <v>86</v>
      </c>
      <c r="K266" s="20" t="s">
        <v>279</v>
      </c>
      <c r="L266" s="18" t="s">
        <v>9</v>
      </c>
    </row>
    <row r="267" spans="1:12" ht="16.5" customHeight="1">
      <c r="A267" s="15">
        <v>42761</v>
      </c>
      <c r="B267" s="14" t="s">
        <v>438</v>
      </c>
      <c r="C267" s="14" t="s">
        <v>401</v>
      </c>
      <c r="D267" s="6" t="s">
        <v>11</v>
      </c>
      <c r="E267" s="78" t="s">
        <v>17</v>
      </c>
      <c r="F267" s="16"/>
      <c r="G267" s="16">
        <v>1700</v>
      </c>
      <c r="H267" s="22">
        <f t="shared" si="4"/>
        <v>1072682.54</v>
      </c>
      <c r="I267" s="84" t="s">
        <v>64</v>
      </c>
      <c r="J267" s="78" t="s">
        <v>86</v>
      </c>
      <c r="K267" s="20" t="s">
        <v>65</v>
      </c>
      <c r="L267" s="18" t="s">
        <v>9</v>
      </c>
    </row>
    <row r="268" spans="1:12" ht="15.75" customHeight="1">
      <c r="A268" s="15">
        <v>42761</v>
      </c>
      <c r="B268" s="14" t="s">
        <v>68</v>
      </c>
      <c r="C268" s="14"/>
      <c r="D268" s="6" t="s">
        <v>321</v>
      </c>
      <c r="E268" s="78" t="s">
        <v>17</v>
      </c>
      <c r="F268" s="16"/>
      <c r="G268" s="16">
        <v>3000</v>
      </c>
      <c r="H268" s="22">
        <f t="shared" si="4"/>
        <v>1069682.54</v>
      </c>
      <c r="I268" s="84" t="s">
        <v>64</v>
      </c>
      <c r="J268" s="78" t="s">
        <v>86</v>
      </c>
      <c r="K268" s="20" t="s">
        <v>65</v>
      </c>
      <c r="L268" s="18" t="s">
        <v>9</v>
      </c>
    </row>
    <row r="269" spans="1:12" ht="15.75" customHeight="1">
      <c r="A269" s="15">
        <v>42761</v>
      </c>
      <c r="B269" s="14" t="s">
        <v>69</v>
      </c>
      <c r="C269" s="14"/>
      <c r="D269" s="6" t="s">
        <v>321</v>
      </c>
      <c r="E269" s="78" t="s">
        <v>17</v>
      </c>
      <c r="F269" s="16"/>
      <c r="G269" s="16">
        <v>2000</v>
      </c>
      <c r="H269" s="22">
        <f t="shared" si="4"/>
        <v>1067682.54</v>
      </c>
      <c r="I269" s="84" t="s">
        <v>64</v>
      </c>
      <c r="J269" s="78" t="s">
        <v>86</v>
      </c>
      <c r="K269" s="20" t="s">
        <v>65</v>
      </c>
      <c r="L269" s="18" t="s">
        <v>9</v>
      </c>
    </row>
    <row r="270" spans="1:12" ht="15.75" customHeight="1">
      <c r="A270" s="75">
        <v>42761</v>
      </c>
      <c r="B270" s="14" t="s">
        <v>438</v>
      </c>
      <c r="C270" s="14" t="s">
        <v>402</v>
      </c>
      <c r="D270" s="9" t="s">
        <v>11</v>
      </c>
      <c r="E270" s="78" t="s">
        <v>17</v>
      </c>
      <c r="F270" s="100"/>
      <c r="G270" s="99">
        <v>3700</v>
      </c>
      <c r="H270" s="22">
        <f t="shared" si="4"/>
        <v>1063982.54</v>
      </c>
      <c r="I270" s="77" t="s">
        <v>305</v>
      </c>
      <c r="J270" s="78" t="s">
        <v>86</v>
      </c>
      <c r="K270" s="22" t="s">
        <v>306</v>
      </c>
      <c r="L270" s="92" t="s">
        <v>9</v>
      </c>
    </row>
    <row r="271" spans="1:12" ht="15.75" customHeight="1">
      <c r="A271" s="75">
        <v>42761</v>
      </c>
      <c r="B271" s="14" t="s">
        <v>68</v>
      </c>
      <c r="C271" s="14"/>
      <c r="D271" s="9" t="s">
        <v>321</v>
      </c>
      <c r="E271" s="78" t="s">
        <v>17</v>
      </c>
      <c r="F271" s="100"/>
      <c r="G271" s="99">
        <v>2200</v>
      </c>
      <c r="H271" s="22">
        <f t="shared" si="4"/>
        <v>1061782.54</v>
      </c>
      <c r="I271" s="77" t="s">
        <v>305</v>
      </c>
      <c r="J271" s="78" t="s">
        <v>86</v>
      </c>
      <c r="K271" s="22" t="s">
        <v>306</v>
      </c>
      <c r="L271" s="92" t="s">
        <v>9</v>
      </c>
    </row>
    <row r="272" spans="1:12" ht="15.75" customHeight="1">
      <c r="A272" s="15">
        <v>42761</v>
      </c>
      <c r="B272" s="14" t="s">
        <v>66</v>
      </c>
      <c r="C272" s="14" t="s">
        <v>387</v>
      </c>
      <c r="D272" s="6" t="s">
        <v>11</v>
      </c>
      <c r="E272" s="78" t="s">
        <v>101</v>
      </c>
      <c r="F272" s="73"/>
      <c r="G272" s="16">
        <v>500</v>
      </c>
      <c r="H272" s="22">
        <f t="shared" si="4"/>
        <v>1061282.54</v>
      </c>
      <c r="I272" s="84" t="s">
        <v>80</v>
      </c>
      <c r="J272" s="78" t="s">
        <v>86</v>
      </c>
      <c r="K272" s="20" t="s">
        <v>81</v>
      </c>
      <c r="L272" s="18" t="s">
        <v>9</v>
      </c>
    </row>
    <row r="273" spans="1:15" ht="15.75" customHeight="1">
      <c r="A273" s="15">
        <v>42761</v>
      </c>
      <c r="B273" s="14" t="s">
        <v>82</v>
      </c>
      <c r="C273" s="14"/>
      <c r="D273" s="6" t="s">
        <v>41</v>
      </c>
      <c r="E273" s="78" t="s">
        <v>26</v>
      </c>
      <c r="F273" s="73"/>
      <c r="G273" s="16">
        <v>275</v>
      </c>
      <c r="H273" s="22">
        <f t="shared" si="4"/>
        <v>1061007.54</v>
      </c>
      <c r="I273" s="84" t="s">
        <v>80</v>
      </c>
      <c r="J273" s="78" t="s">
        <v>86</v>
      </c>
      <c r="K273" s="20" t="s">
        <v>83</v>
      </c>
      <c r="L273" s="18" t="s">
        <v>9</v>
      </c>
      <c r="O273" s="24"/>
    </row>
    <row r="274" spans="1:15" ht="15.75" customHeight="1">
      <c r="A274" s="15">
        <v>42761</v>
      </c>
      <c r="B274" s="14" t="s">
        <v>84</v>
      </c>
      <c r="C274" s="14"/>
      <c r="D274" s="6" t="s">
        <v>41</v>
      </c>
      <c r="E274" s="78" t="s">
        <v>26</v>
      </c>
      <c r="F274" s="73"/>
      <c r="G274" s="16">
        <v>250</v>
      </c>
      <c r="H274" s="22">
        <f t="shared" si="4"/>
        <v>1060757.54</v>
      </c>
      <c r="I274" s="84" t="s">
        <v>80</v>
      </c>
      <c r="J274" s="78" t="s">
        <v>86</v>
      </c>
      <c r="K274" s="20" t="s">
        <v>83</v>
      </c>
      <c r="L274" s="18" t="s">
        <v>9</v>
      </c>
    </row>
    <row r="275" spans="1:15" ht="15.75" customHeight="1">
      <c r="A275" s="15">
        <v>42761</v>
      </c>
      <c r="B275" s="14" t="s">
        <v>66</v>
      </c>
      <c r="C275" s="14" t="s">
        <v>387</v>
      </c>
      <c r="D275" s="6" t="s">
        <v>11</v>
      </c>
      <c r="E275" s="78" t="s">
        <v>101</v>
      </c>
      <c r="F275" s="73"/>
      <c r="G275" s="16">
        <v>1000</v>
      </c>
      <c r="H275" s="22">
        <f t="shared" si="4"/>
        <v>1059757.54</v>
      </c>
      <c r="I275" s="84" t="s">
        <v>131</v>
      </c>
      <c r="J275" s="78" t="s">
        <v>86</v>
      </c>
      <c r="K275" s="20" t="s">
        <v>132</v>
      </c>
      <c r="L275" s="18" t="s">
        <v>9</v>
      </c>
    </row>
    <row r="276" spans="1:15" ht="15.75" customHeight="1">
      <c r="A276" s="23">
        <v>42761</v>
      </c>
      <c r="B276" s="14" t="s">
        <v>169</v>
      </c>
      <c r="C276" s="14"/>
      <c r="D276" s="6" t="s">
        <v>10</v>
      </c>
      <c r="E276" s="78" t="s">
        <v>17</v>
      </c>
      <c r="F276" s="12"/>
      <c r="G276" s="16">
        <v>1500</v>
      </c>
      <c r="H276" s="22">
        <f t="shared" si="4"/>
        <v>1058257.54</v>
      </c>
      <c r="I276" s="77" t="s">
        <v>309</v>
      </c>
      <c r="J276" s="78" t="s">
        <v>86</v>
      </c>
      <c r="K276" s="22" t="s">
        <v>314</v>
      </c>
      <c r="L276" s="18" t="s">
        <v>9</v>
      </c>
    </row>
    <row r="277" spans="1:15" ht="15.75" customHeight="1">
      <c r="A277" s="23">
        <v>42761</v>
      </c>
      <c r="B277" s="14" t="s">
        <v>438</v>
      </c>
      <c r="C277" s="14" t="s">
        <v>403</v>
      </c>
      <c r="D277" s="6" t="s">
        <v>11</v>
      </c>
      <c r="E277" s="78" t="s">
        <v>17</v>
      </c>
      <c r="F277" s="12"/>
      <c r="G277" s="16">
        <v>2000</v>
      </c>
      <c r="H277" s="22">
        <f t="shared" si="4"/>
        <v>1056257.54</v>
      </c>
      <c r="I277" s="77" t="s">
        <v>309</v>
      </c>
      <c r="J277" s="78" t="s">
        <v>86</v>
      </c>
      <c r="K277" s="22" t="s">
        <v>310</v>
      </c>
      <c r="L277" s="18" t="s">
        <v>9</v>
      </c>
    </row>
    <row r="278" spans="1:15">
      <c r="A278" s="23">
        <v>42761</v>
      </c>
      <c r="B278" s="6" t="s">
        <v>438</v>
      </c>
      <c r="C278" s="6" t="s">
        <v>383</v>
      </c>
      <c r="D278" s="6" t="s">
        <v>11</v>
      </c>
      <c r="E278" s="78" t="s">
        <v>44</v>
      </c>
      <c r="F278" s="12"/>
      <c r="G278" s="16">
        <v>300</v>
      </c>
      <c r="H278" s="22">
        <f t="shared" si="4"/>
        <v>1055957.54</v>
      </c>
      <c r="I278" s="77" t="s">
        <v>170</v>
      </c>
      <c r="J278" s="78" t="s">
        <v>86</v>
      </c>
      <c r="K278" s="22" t="s">
        <v>187</v>
      </c>
      <c r="L278" s="18" t="s">
        <v>9</v>
      </c>
    </row>
    <row r="279" spans="1:15">
      <c r="A279" s="23">
        <v>42761</v>
      </c>
      <c r="B279" s="6" t="s">
        <v>240</v>
      </c>
      <c r="C279" s="6"/>
      <c r="D279" s="6" t="s">
        <v>117</v>
      </c>
      <c r="E279" s="78" t="s">
        <v>44</v>
      </c>
      <c r="F279" s="12"/>
      <c r="G279" s="16">
        <v>2500</v>
      </c>
      <c r="H279" s="22">
        <f t="shared" si="4"/>
        <v>1053457.54</v>
      </c>
      <c r="I279" s="77" t="s">
        <v>170</v>
      </c>
      <c r="J279" s="78" t="s">
        <v>86</v>
      </c>
      <c r="K279" s="22" t="s">
        <v>187</v>
      </c>
      <c r="L279" s="18" t="s">
        <v>9</v>
      </c>
    </row>
    <row r="280" spans="1:15">
      <c r="A280" s="23">
        <v>42761</v>
      </c>
      <c r="B280" s="6" t="s">
        <v>241</v>
      </c>
      <c r="C280" s="6" t="s">
        <v>404</v>
      </c>
      <c r="D280" s="6" t="s">
        <v>273</v>
      </c>
      <c r="E280" s="78" t="s">
        <v>26</v>
      </c>
      <c r="F280" s="6"/>
      <c r="G280" s="16">
        <v>100000</v>
      </c>
      <c r="H280" s="22">
        <f t="shared" si="4"/>
        <v>953457.54</v>
      </c>
      <c r="I280" s="77" t="s">
        <v>170</v>
      </c>
      <c r="J280" s="78" t="s">
        <v>86</v>
      </c>
      <c r="K280" s="22" t="s">
        <v>300</v>
      </c>
      <c r="L280" s="18" t="s">
        <v>9</v>
      </c>
    </row>
    <row r="281" spans="1:15">
      <c r="A281" s="23">
        <v>42761</v>
      </c>
      <c r="B281" s="6" t="s">
        <v>242</v>
      </c>
      <c r="C281" s="6" t="s">
        <v>405</v>
      </c>
      <c r="D281" s="6" t="s">
        <v>273</v>
      </c>
      <c r="E281" s="78" t="s">
        <v>26</v>
      </c>
      <c r="F281" s="6"/>
      <c r="G281" s="16">
        <v>1200000</v>
      </c>
      <c r="H281" s="22">
        <f t="shared" si="4"/>
        <v>-246542.45999999996</v>
      </c>
      <c r="I281" s="77" t="s">
        <v>170</v>
      </c>
      <c r="J281" s="78" t="s">
        <v>86</v>
      </c>
      <c r="K281" s="22" t="s">
        <v>299</v>
      </c>
      <c r="L281" s="18" t="s">
        <v>9</v>
      </c>
    </row>
    <row r="282" spans="1:15" ht="15.75" customHeight="1">
      <c r="A282" s="23">
        <v>42762</v>
      </c>
      <c r="B282" s="14" t="s">
        <v>438</v>
      </c>
      <c r="C282" s="14" t="s">
        <v>406</v>
      </c>
      <c r="D282" s="6" t="s">
        <v>11</v>
      </c>
      <c r="E282" s="78" t="s">
        <v>17</v>
      </c>
      <c r="F282" s="12"/>
      <c r="G282" s="16">
        <v>2000</v>
      </c>
      <c r="H282" s="22">
        <f t="shared" si="4"/>
        <v>-248542.45999999996</v>
      </c>
      <c r="I282" s="77" t="s">
        <v>302</v>
      </c>
      <c r="J282" s="78" t="s">
        <v>86</v>
      </c>
      <c r="K282" s="22" t="s">
        <v>303</v>
      </c>
      <c r="L282" s="18" t="s">
        <v>9</v>
      </c>
    </row>
    <row r="283" spans="1:15" ht="15.75" customHeight="1">
      <c r="A283" s="23">
        <v>42762</v>
      </c>
      <c r="B283" s="14" t="s">
        <v>23</v>
      </c>
      <c r="C283" s="14"/>
      <c r="D283" s="6" t="s">
        <v>321</v>
      </c>
      <c r="E283" s="78" t="s">
        <v>17</v>
      </c>
      <c r="F283" s="12"/>
      <c r="G283" s="16">
        <v>1100</v>
      </c>
      <c r="H283" s="22">
        <f t="shared" si="4"/>
        <v>-249642.45999999996</v>
      </c>
      <c r="I283" s="77" t="s">
        <v>302</v>
      </c>
      <c r="J283" s="78" t="s">
        <v>86</v>
      </c>
      <c r="K283" s="22" t="s">
        <v>303</v>
      </c>
      <c r="L283" s="18" t="s">
        <v>9</v>
      </c>
    </row>
    <row r="284" spans="1:15" ht="15.75" customHeight="1">
      <c r="A284" s="15">
        <v>42762</v>
      </c>
      <c r="B284" s="14" t="s">
        <v>66</v>
      </c>
      <c r="C284" s="14" t="s">
        <v>387</v>
      </c>
      <c r="D284" s="6" t="s">
        <v>11</v>
      </c>
      <c r="E284" s="78" t="s">
        <v>101</v>
      </c>
      <c r="F284" s="73"/>
      <c r="G284" s="16">
        <v>1000</v>
      </c>
      <c r="H284" s="22">
        <f t="shared" si="4"/>
        <v>-250642.45999999996</v>
      </c>
      <c r="I284" s="84" t="s">
        <v>315</v>
      </c>
      <c r="J284" s="78" t="s">
        <v>86</v>
      </c>
      <c r="K284" s="20" t="s">
        <v>316</v>
      </c>
      <c r="L284" s="18" t="s">
        <v>9</v>
      </c>
    </row>
    <row r="285" spans="1:15" ht="18.75" customHeight="1">
      <c r="A285" s="15">
        <v>42762</v>
      </c>
      <c r="B285" s="14" t="s">
        <v>438</v>
      </c>
      <c r="C285" s="14" t="s">
        <v>407</v>
      </c>
      <c r="D285" s="6" t="s">
        <v>11</v>
      </c>
      <c r="E285" s="78" t="s">
        <v>17</v>
      </c>
      <c r="F285" s="16"/>
      <c r="G285" s="16">
        <v>4100</v>
      </c>
      <c r="H285" s="22">
        <f t="shared" si="4"/>
        <v>-254742.45999999996</v>
      </c>
      <c r="I285" s="84" t="s">
        <v>64</v>
      </c>
      <c r="J285" s="78" t="s">
        <v>86</v>
      </c>
      <c r="K285" s="20" t="s">
        <v>65</v>
      </c>
      <c r="L285" s="18" t="s">
        <v>9</v>
      </c>
    </row>
    <row r="286" spans="1:15" ht="15.75" customHeight="1">
      <c r="A286" s="15">
        <v>42762</v>
      </c>
      <c r="B286" s="14" t="s">
        <v>275</v>
      </c>
      <c r="C286" s="14"/>
      <c r="D286" s="6" t="s">
        <v>321</v>
      </c>
      <c r="E286" s="78" t="s">
        <v>17</v>
      </c>
      <c r="F286" s="16"/>
      <c r="G286" s="16">
        <v>5000</v>
      </c>
      <c r="H286" s="22">
        <f t="shared" si="4"/>
        <v>-259742.45999999996</v>
      </c>
      <c r="I286" s="84" t="s">
        <v>64</v>
      </c>
      <c r="J286" s="78" t="s">
        <v>86</v>
      </c>
      <c r="K286" s="20" t="s">
        <v>65</v>
      </c>
      <c r="L286" s="18" t="s">
        <v>9</v>
      </c>
    </row>
    <row r="287" spans="1:15" ht="15.75" customHeight="1">
      <c r="A287" s="15">
        <v>42762</v>
      </c>
      <c r="B287" s="14" t="s">
        <v>74</v>
      </c>
      <c r="C287" s="14"/>
      <c r="D287" s="6" t="s">
        <v>320</v>
      </c>
      <c r="E287" s="78" t="s">
        <v>17</v>
      </c>
      <c r="F287" s="16"/>
      <c r="G287" s="16">
        <v>10000</v>
      </c>
      <c r="H287" s="22">
        <f t="shared" si="4"/>
        <v>-269742.45999999996</v>
      </c>
      <c r="I287" s="84" t="s">
        <v>64</v>
      </c>
      <c r="J287" s="78" t="s">
        <v>86</v>
      </c>
      <c r="K287" s="20" t="s">
        <v>65</v>
      </c>
      <c r="L287" s="18" t="s">
        <v>9</v>
      </c>
    </row>
    <row r="288" spans="1:15" ht="15.75" customHeight="1">
      <c r="A288" s="15">
        <v>42762</v>
      </c>
      <c r="B288" s="14" t="s">
        <v>66</v>
      </c>
      <c r="C288" s="14" t="s">
        <v>408</v>
      </c>
      <c r="D288" s="6" t="s">
        <v>11</v>
      </c>
      <c r="E288" s="78" t="s">
        <v>17</v>
      </c>
      <c r="F288" s="16"/>
      <c r="G288" s="16">
        <v>2000</v>
      </c>
      <c r="H288" s="22">
        <f t="shared" si="4"/>
        <v>-271742.45999999996</v>
      </c>
      <c r="I288" s="84" t="s">
        <v>64</v>
      </c>
      <c r="J288" s="78" t="s">
        <v>86</v>
      </c>
      <c r="K288" s="20" t="s">
        <v>65</v>
      </c>
      <c r="L288" s="18" t="s">
        <v>9</v>
      </c>
    </row>
    <row r="289" spans="1:12" ht="15.75" customHeight="1">
      <c r="A289" s="75">
        <v>42762</v>
      </c>
      <c r="B289" s="14" t="s">
        <v>438</v>
      </c>
      <c r="C289" s="14" t="s">
        <v>409</v>
      </c>
      <c r="D289" s="9" t="s">
        <v>11</v>
      </c>
      <c r="E289" s="78" t="s">
        <v>17</v>
      </c>
      <c r="F289" s="100"/>
      <c r="G289" s="99">
        <v>2000</v>
      </c>
      <c r="H289" s="22">
        <f t="shared" si="4"/>
        <v>-273742.45999999996</v>
      </c>
      <c r="I289" s="77" t="s">
        <v>305</v>
      </c>
      <c r="J289" s="78" t="s">
        <v>86</v>
      </c>
      <c r="K289" s="22" t="s">
        <v>306</v>
      </c>
      <c r="L289" s="92" t="s">
        <v>9</v>
      </c>
    </row>
    <row r="290" spans="1:12" ht="15.75" customHeight="1">
      <c r="A290" s="75">
        <v>42762</v>
      </c>
      <c r="B290" s="14" t="s">
        <v>79</v>
      </c>
      <c r="C290" s="14"/>
      <c r="D290" s="9" t="s">
        <v>321</v>
      </c>
      <c r="E290" s="78" t="s">
        <v>17</v>
      </c>
      <c r="F290" s="100"/>
      <c r="G290" s="99">
        <v>1100</v>
      </c>
      <c r="H290" s="22">
        <f t="shared" si="4"/>
        <v>-274842.45999999996</v>
      </c>
      <c r="I290" s="77" t="s">
        <v>305</v>
      </c>
      <c r="J290" s="78" t="s">
        <v>86</v>
      </c>
      <c r="K290" s="22" t="s">
        <v>306</v>
      </c>
      <c r="L290" s="92" t="s">
        <v>9</v>
      </c>
    </row>
    <row r="291" spans="1:12" ht="15.75" customHeight="1">
      <c r="A291" s="15">
        <v>42762</v>
      </c>
      <c r="B291" s="14" t="s">
        <v>438</v>
      </c>
      <c r="C291" s="14" t="s">
        <v>387</v>
      </c>
      <c r="D291" s="6" t="s">
        <v>11</v>
      </c>
      <c r="E291" s="78" t="s">
        <v>101</v>
      </c>
      <c r="F291" s="73"/>
      <c r="G291" s="16">
        <v>500</v>
      </c>
      <c r="H291" s="22">
        <f t="shared" si="4"/>
        <v>-275342.45999999996</v>
      </c>
      <c r="I291" s="84" t="s">
        <v>80</v>
      </c>
      <c r="J291" s="78" t="s">
        <v>86</v>
      </c>
      <c r="K291" s="20" t="s">
        <v>81</v>
      </c>
      <c r="L291" s="18" t="s">
        <v>9</v>
      </c>
    </row>
    <row r="292" spans="1:12" ht="15.75" customHeight="1">
      <c r="A292" s="23">
        <v>42762</v>
      </c>
      <c r="B292" s="6" t="s">
        <v>129</v>
      </c>
      <c r="C292" s="6"/>
      <c r="D292" s="77" t="s">
        <v>41</v>
      </c>
      <c r="E292" s="78" t="s">
        <v>26</v>
      </c>
      <c r="F292" s="113"/>
      <c r="G292" s="16">
        <v>500</v>
      </c>
      <c r="H292" s="22">
        <f t="shared" si="4"/>
        <v>-275842.45999999996</v>
      </c>
      <c r="I292" s="77" t="s">
        <v>85</v>
      </c>
      <c r="J292" s="78" t="s">
        <v>86</v>
      </c>
      <c r="K292" s="22" t="s">
        <v>130</v>
      </c>
      <c r="L292" s="18" t="s">
        <v>9</v>
      </c>
    </row>
    <row r="293" spans="1:12" ht="15.75" customHeight="1">
      <c r="A293" s="15">
        <v>42762</v>
      </c>
      <c r="B293" s="14" t="s">
        <v>438</v>
      </c>
      <c r="C293" s="14" t="s">
        <v>387</v>
      </c>
      <c r="D293" s="6" t="s">
        <v>11</v>
      </c>
      <c r="E293" s="78" t="s">
        <v>101</v>
      </c>
      <c r="F293" s="73"/>
      <c r="G293" s="16">
        <v>1000</v>
      </c>
      <c r="H293" s="22">
        <f t="shared" si="4"/>
        <v>-276842.45999999996</v>
      </c>
      <c r="I293" s="84" t="s">
        <v>131</v>
      </c>
      <c r="J293" s="78" t="s">
        <v>86</v>
      </c>
      <c r="K293" s="20" t="s">
        <v>132</v>
      </c>
      <c r="L293" s="18" t="s">
        <v>9</v>
      </c>
    </row>
    <row r="294" spans="1:12">
      <c r="A294" s="23">
        <v>42762</v>
      </c>
      <c r="B294" s="6" t="s">
        <v>438</v>
      </c>
      <c r="C294" s="6" t="s">
        <v>410</v>
      </c>
      <c r="D294" s="6" t="s">
        <v>11</v>
      </c>
      <c r="E294" s="78" t="s">
        <v>44</v>
      </c>
      <c r="F294" s="6"/>
      <c r="G294" s="16">
        <v>300</v>
      </c>
      <c r="H294" s="22">
        <f t="shared" si="4"/>
        <v>-277142.45999999996</v>
      </c>
      <c r="I294" s="77" t="s">
        <v>170</v>
      </c>
      <c r="J294" s="78" t="s">
        <v>86</v>
      </c>
      <c r="K294" s="22" t="s">
        <v>187</v>
      </c>
      <c r="L294" s="18" t="s">
        <v>9</v>
      </c>
    </row>
    <row r="295" spans="1:12" ht="15.75" customHeight="1">
      <c r="A295" s="15">
        <v>42763</v>
      </c>
      <c r="B295" s="14" t="s">
        <v>74</v>
      </c>
      <c r="C295" s="14"/>
      <c r="D295" s="6" t="s">
        <v>320</v>
      </c>
      <c r="E295" s="78" t="s">
        <v>17</v>
      </c>
      <c r="F295" s="16"/>
      <c r="G295" s="16">
        <v>10000</v>
      </c>
      <c r="H295" s="22">
        <f t="shared" si="4"/>
        <v>-287142.45999999996</v>
      </c>
      <c r="I295" s="84" t="s">
        <v>64</v>
      </c>
      <c r="J295" s="78" t="s">
        <v>86</v>
      </c>
      <c r="K295" s="20" t="s">
        <v>65</v>
      </c>
      <c r="L295" s="18" t="s">
        <v>9</v>
      </c>
    </row>
    <row r="296" spans="1:12" ht="15.75" customHeight="1">
      <c r="A296" s="15">
        <v>42763</v>
      </c>
      <c r="B296" s="14" t="s">
        <v>66</v>
      </c>
      <c r="C296" s="14" t="s">
        <v>408</v>
      </c>
      <c r="D296" s="6" t="s">
        <v>11</v>
      </c>
      <c r="E296" s="78" t="s">
        <v>17</v>
      </c>
      <c r="F296" s="16"/>
      <c r="G296" s="16">
        <v>2000</v>
      </c>
      <c r="H296" s="22">
        <f t="shared" si="4"/>
        <v>-289142.45999999996</v>
      </c>
      <c r="I296" s="84" t="s">
        <v>64</v>
      </c>
      <c r="J296" s="78" t="s">
        <v>86</v>
      </c>
      <c r="K296" s="20" t="s">
        <v>65</v>
      </c>
      <c r="L296" s="18" t="s">
        <v>9</v>
      </c>
    </row>
    <row r="297" spans="1:12" ht="15.75" customHeight="1">
      <c r="A297" s="15">
        <v>42764</v>
      </c>
      <c r="B297" s="14" t="s">
        <v>74</v>
      </c>
      <c r="C297" s="14"/>
      <c r="D297" s="6" t="s">
        <v>320</v>
      </c>
      <c r="E297" s="78" t="s">
        <v>17</v>
      </c>
      <c r="F297" s="16"/>
      <c r="G297" s="16">
        <v>10000</v>
      </c>
      <c r="H297" s="22">
        <f t="shared" si="4"/>
        <v>-299142.45999999996</v>
      </c>
      <c r="I297" s="84" t="s">
        <v>64</v>
      </c>
      <c r="J297" s="78" t="s">
        <v>86</v>
      </c>
      <c r="K297" s="20" t="s">
        <v>65</v>
      </c>
      <c r="L297" s="18" t="s">
        <v>9</v>
      </c>
    </row>
    <row r="298" spans="1:12" ht="15.75" customHeight="1">
      <c r="A298" s="15">
        <v>42764</v>
      </c>
      <c r="B298" s="14" t="s">
        <v>66</v>
      </c>
      <c r="C298" s="14" t="s">
        <v>408</v>
      </c>
      <c r="D298" s="6" t="s">
        <v>11</v>
      </c>
      <c r="E298" s="78" t="s">
        <v>17</v>
      </c>
      <c r="F298" s="16"/>
      <c r="G298" s="16">
        <v>2000</v>
      </c>
      <c r="H298" s="22">
        <f t="shared" si="4"/>
        <v>-301142.45999999996</v>
      </c>
      <c r="I298" s="84" t="s">
        <v>64</v>
      </c>
      <c r="J298" s="78" t="s">
        <v>86</v>
      </c>
      <c r="K298" s="20" t="s">
        <v>65</v>
      </c>
      <c r="L298" s="18" t="s">
        <v>9</v>
      </c>
    </row>
    <row r="299" spans="1:12" ht="15.75" customHeight="1">
      <c r="A299" s="15">
        <v>42765</v>
      </c>
      <c r="B299" s="14" t="s">
        <v>74</v>
      </c>
      <c r="C299" s="14"/>
      <c r="D299" s="6" t="s">
        <v>320</v>
      </c>
      <c r="E299" s="78" t="s">
        <v>17</v>
      </c>
      <c r="F299" s="16"/>
      <c r="G299" s="16">
        <v>10000</v>
      </c>
      <c r="H299" s="22">
        <f t="shared" si="4"/>
        <v>-311142.45999999996</v>
      </c>
      <c r="I299" s="84" t="s">
        <v>64</v>
      </c>
      <c r="J299" s="78" t="s">
        <v>86</v>
      </c>
      <c r="K299" s="20" t="s">
        <v>65</v>
      </c>
      <c r="L299" s="18" t="s">
        <v>9</v>
      </c>
    </row>
    <row r="300" spans="1:12" ht="15.75" customHeight="1">
      <c r="A300" s="15">
        <v>42765</v>
      </c>
      <c r="B300" s="14" t="s">
        <v>66</v>
      </c>
      <c r="C300" s="14" t="s">
        <v>408</v>
      </c>
      <c r="D300" s="6" t="s">
        <v>11</v>
      </c>
      <c r="E300" s="78" t="s">
        <v>17</v>
      </c>
      <c r="F300" s="16"/>
      <c r="G300" s="16">
        <v>2000</v>
      </c>
      <c r="H300" s="22">
        <f t="shared" si="4"/>
        <v>-313142.45999999996</v>
      </c>
      <c r="I300" s="84" t="s">
        <v>64</v>
      </c>
      <c r="J300" s="78" t="s">
        <v>86</v>
      </c>
      <c r="K300" s="20" t="s">
        <v>65</v>
      </c>
      <c r="L300" s="18" t="s">
        <v>9</v>
      </c>
    </row>
    <row r="301" spans="1:12" ht="15.75" customHeight="1">
      <c r="A301" s="23">
        <v>42765</v>
      </c>
      <c r="B301" s="14" t="s">
        <v>438</v>
      </c>
      <c r="C301" s="14" t="s">
        <v>411</v>
      </c>
      <c r="D301" s="6" t="s">
        <v>11</v>
      </c>
      <c r="E301" s="78" t="s">
        <v>17</v>
      </c>
      <c r="F301" s="22"/>
      <c r="G301" s="7">
        <v>2400</v>
      </c>
      <c r="H301" s="22">
        <f t="shared" si="4"/>
        <v>-315542.45999999996</v>
      </c>
      <c r="I301" s="77" t="s">
        <v>302</v>
      </c>
      <c r="J301" s="78" t="s">
        <v>86</v>
      </c>
      <c r="K301" s="22" t="s">
        <v>303</v>
      </c>
      <c r="L301" s="18" t="s">
        <v>9</v>
      </c>
    </row>
    <row r="302" spans="1:12" ht="15.75" customHeight="1">
      <c r="A302" s="23">
        <v>42765</v>
      </c>
      <c r="B302" s="14" t="s">
        <v>267</v>
      </c>
      <c r="C302" s="14"/>
      <c r="D302" s="6" t="s">
        <v>61</v>
      </c>
      <c r="E302" s="78" t="s">
        <v>26</v>
      </c>
      <c r="F302" s="22"/>
      <c r="G302" s="7">
        <v>19000</v>
      </c>
      <c r="H302" s="22">
        <f t="shared" si="4"/>
        <v>-334542.45999999996</v>
      </c>
      <c r="I302" s="84" t="s">
        <v>55</v>
      </c>
      <c r="J302" s="78" t="s">
        <v>86</v>
      </c>
      <c r="K302" s="22" t="s">
        <v>277</v>
      </c>
      <c r="L302" s="18" t="s">
        <v>9</v>
      </c>
    </row>
    <row r="303" spans="1:12" ht="15.75" customHeight="1">
      <c r="A303" s="23">
        <v>42765</v>
      </c>
      <c r="B303" s="14" t="s">
        <v>438</v>
      </c>
      <c r="C303" s="14" t="s">
        <v>412</v>
      </c>
      <c r="D303" s="6" t="s">
        <v>11</v>
      </c>
      <c r="E303" s="78" t="s">
        <v>26</v>
      </c>
      <c r="F303" s="22"/>
      <c r="G303" s="7">
        <v>400</v>
      </c>
      <c r="H303" s="22">
        <f t="shared" si="4"/>
        <v>-334942.45999999996</v>
      </c>
      <c r="I303" s="84" t="s">
        <v>55</v>
      </c>
      <c r="J303" s="78" t="s">
        <v>86</v>
      </c>
      <c r="K303" s="22" t="s">
        <v>58</v>
      </c>
      <c r="L303" s="18" t="s">
        <v>9</v>
      </c>
    </row>
    <row r="304" spans="1:12" ht="15.75" customHeight="1">
      <c r="A304" s="23">
        <v>42765</v>
      </c>
      <c r="B304" s="14" t="s">
        <v>438</v>
      </c>
      <c r="C304" s="14" t="s">
        <v>413</v>
      </c>
      <c r="D304" s="6" t="s">
        <v>11</v>
      </c>
      <c r="E304" s="78" t="s">
        <v>17</v>
      </c>
      <c r="F304" s="22"/>
      <c r="G304" s="7">
        <v>600</v>
      </c>
      <c r="H304" s="22">
        <f t="shared" si="4"/>
        <v>-335542.45999999996</v>
      </c>
      <c r="I304" s="77" t="s">
        <v>309</v>
      </c>
      <c r="J304" s="78" t="s">
        <v>86</v>
      </c>
      <c r="K304" s="22" t="s">
        <v>310</v>
      </c>
      <c r="L304" s="18" t="s">
        <v>9</v>
      </c>
    </row>
    <row r="305" spans="1:13" ht="15.75" customHeight="1">
      <c r="A305" s="23">
        <v>42765</v>
      </c>
      <c r="B305" s="14" t="s">
        <v>168</v>
      </c>
      <c r="C305" s="14"/>
      <c r="D305" s="6" t="s">
        <v>321</v>
      </c>
      <c r="E305" s="78" t="s">
        <v>17</v>
      </c>
      <c r="F305" s="22"/>
      <c r="G305" s="7">
        <v>1100</v>
      </c>
      <c r="H305" s="22">
        <f t="shared" si="4"/>
        <v>-336642.45999999996</v>
      </c>
      <c r="I305" s="77" t="s">
        <v>309</v>
      </c>
      <c r="J305" s="78" t="s">
        <v>86</v>
      </c>
      <c r="K305" s="7" t="s">
        <v>310</v>
      </c>
      <c r="L305" s="18" t="s">
        <v>9</v>
      </c>
    </row>
    <row r="306" spans="1:13" ht="15.75" customHeight="1">
      <c r="A306" s="15">
        <v>42765</v>
      </c>
      <c r="B306" s="14" t="s">
        <v>438</v>
      </c>
      <c r="C306" s="14" t="s">
        <v>387</v>
      </c>
      <c r="D306" s="6" t="s">
        <v>11</v>
      </c>
      <c r="E306" s="78" t="s">
        <v>101</v>
      </c>
      <c r="F306" s="74"/>
      <c r="G306" s="7">
        <v>500</v>
      </c>
      <c r="H306" s="22">
        <f t="shared" si="4"/>
        <v>-337142.45999999996</v>
      </c>
      <c r="I306" s="84" t="s">
        <v>80</v>
      </c>
      <c r="J306" s="78" t="s">
        <v>86</v>
      </c>
      <c r="K306" s="20" t="s">
        <v>81</v>
      </c>
      <c r="L306" s="18" t="s">
        <v>9</v>
      </c>
      <c r="M306" s="79"/>
    </row>
    <row r="307" spans="1:13" ht="15.75" customHeight="1">
      <c r="A307" s="15">
        <v>42765</v>
      </c>
      <c r="B307" s="14" t="s">
        <v>66</v>
      </c>
      <c r="C307" s="14" t="s">
        <v>387</v>
      </c>
      <c r="D307" s="6" t="s">
        <v>11</v>
      </c>
      <c r="E307" s="78" t="s">
        <v>101</v>
      </c>
      <c r="F307" s="74"/>
      <c r="G307" s="7">
        <v>1000</v>
      </c>
      <c r="H307" s="22">
        <f t="shared" si="4"/>
        <v>-338142.45999999996</v>
      </c>
      <c r="I307" s="84" t="s">
        <v>315</v>
      </c>
      <c r="J307" s="78" t="s">
        <v>86</v>
      </c>
      <c r="K307" s="20" t="s">
        <v>316</v>
      </c>
      <c r="L307" s="18" t="s">
        <v>9</v>
      </c>
      <c r="M307" s="79"/>
    </row>
    <row r="308" spans="1:13" s="79" customFormat="1" ht="15.75" customHeight="1">
      <c r="A308" s="15">
        <v>42765</v>
      </c>
      <c r="B308" s="14" t="s">
        <v>66</v>
      </c>
      <c r="C308" s="14" t="s">
        <v>387</v>
      </c>
      <c r="D308" s="6" t="s">
        <v>11</v>
      </c>
      <c r="E308" s="78" t="s">
        <v>101</v>
      </c>
      <c r="F308" s="74"/>
      <c r="G308" s="7">
        <v>1000</v>
      </c>
      <c r="H308" s="22">
        <f t="shared" si="4"/>
        <v>-339142.45999999996</v>
      </c>
      <c r="I308" s="84" t="s">
        <v>131</v>
      </c>
      <c r="J308" s="78" t="s">
        <v>86</v>
      </c>
      <c r="K308" s="20" t="s">
        <v>132</v>
      </c>
      <c r="L308" s="18" t="s">
        <v>9</v>
      </c>
    </row>
    <row r="309" spans="1:13" ht="15.75" customHeight="1">
      <c r="A309" s="75">
        <v>42765</v>
      </c>
      <c r="B309" s="14" t="s">
        <v>438</v>
      </c>
      <c r="C309" s="14" t="s">
        <v>414</v>
      </c>
      <c r="D309" s="9" t="s">
        <v>11</v>
      </c>
      <c r="E309" s="78" t="s">
        <v>17</v>
      </c>
      <c r="F309" s="76"/>
      <c r="G309" s="86">
        <v>2400</v>
      </c>
      <c r="H309" s="22">
        <f t="shared" si="4"/>
        <v>-341542.45999999996</v>
      </c>
      <c r="I309" s="77" t="s">
        <v>305</v>
      </c>
      <c r="J309" s="78" t="s">
        <v>86</v>
      </c>
      <c r="K309" s="22" t="s">
        <v>306</v>
      </c>
      <c r="L309" s="92" t="s">
        <v>9</v>
      </c>
    </row>
    <row r="310" spans="1:13" ht="15.75" customHeight="1">
      <c r="A310" s="75">
        <v>42765</v>
      </c>
      <c r="B310" s="14" t="s">
        <v>79</v>
      </c>
      <c r="C310" s="14"/>
      <c r="D310" s="9" t="s">
        <v>321</v>
      </c>
      <c r="E310" s="78" t="s">
        <v>17</v>
      </c>
      <c r="F310" s="76"/>
      <c r="G310" s="86">
        <v>1100</v>
      </c>
      <c r="H310" s="22">
        <f t="shared" si="4"/>
        <v>-342642.45999999996</v>
      </c>
      <c r="I310" s="77" t="s">
        <v>305</v>
      </c>
      <c r="J310" s="78" t="s">
        <v>86</v>
      </c>
      <c r="K310" s="22" t="s">
        <v>306</v>
      </c>
      <c r="L310" s="92" t="s">
        <v>9</v>
      </c>
    </row>
    <row r="311" spans="1:13" ht="15.75" customHeight="1">
      <c r="A311" s="23">
        <v>42765</v>
      </c>
      <c r="B311" s="6" t="s">
        <v>268</v>
      </c>
      <c r="C311" s="6"/>
      <c r="D311" s="6" t="s">
        <v>38</v>
      </c>
      <c r="E311" s="77" t="s">
        <v>17</v>
      </c>
      <c r="F311" s="22"/>
      <c r="G311" s="7">
        <v>5000</v>
      </c>
      <c r="H311" s="22">
        <f t="shared" si="4"/>
        <v>-347642.45999999996</v>
      </c>
      <c r="I311" s="84" t="s">
        <v>51</v>
      </c>
      <c r="J311" s="78" t="s">
        <v>86</v>
      </c>
      <c r="K311" s="22" t="s">
        <v>301</v>
      </c>
      <c r="L311" s="18" t="s">
        <v>16</v>
      </c>
    </row>
    <row r="312" spans="1:13" ht="15.75" customHeight="1">
      <c r="A312" s="80">
        <v>42765</v>
      </c>
      <c r="B312" s="21" t="s">
        <v>125</v>
      </c>
      <c r="C312" s="21"/>
      <c r="D312" s="81" t="s">
        <v>10</v>
      </c>
      <c r="E312" s="78" t="s">
        <v>101</v>
      </c>
      <c r="F312" s="21"/>
      <c r="G312" s="87">
        <v>2000</v>
      </c>
      <c r="H312" s="22">
        <f t="shared" si="4"/>
        <v>-349642.45999999996</v>
      </c>
      <c r="I312" s="81" t="s">
        <v>85</v>
      </c>
      <c r="J312" s="78" t="s">
        <v>86</v>
      </c>
      <c r="K312" s="111" t="s">
        <v>280</v>
      </c>
      <c r="L312" s="83" t="s">
        <v>9</v>
      </c>
    </row>
    <row r="313" spans="1:13" ht="15.75" customHeight="1">
      <c r="A313" s="80">
        <v>42765</v>
      </c>
      <c r="B313" s="21" t="s">
        <v>269</v>
      </c>
      <c r="C313" s="21"/>
      <c r="D313" s="81" t="s">
        <v>10</v>
      </c>
      <c r="E313" s="78" t="s">
        <v>101</v>
      </c>
      <c r="F313" s="21"/>
      <c r="G313" s="87">
        <v>2000</v>
      </c>
      <c r="H313" s="22">
        <f t="shared" si="4"/>
        <v>-351642.45999999996</v>
      </c>
      <c r="I313" s="81" t="s">
        <v>85</v>
      </c>
      <c r="J313" s="78" t="s">
        <v>86</v>
      </c>
      <c r="K313" s="111" t="s">
        <v>280</v>
      </c>
      <c r="L313" s="83" t="s">
        <v>9</v>
      </c>
    </row>
    <row r="314" spans="1:13" ht="15.75" customHeight="1">
      <c r="A314" s="23">
        <v>42765</v>
      </c>
      <c r="B314" s="6" t="s">
        <v>270</v>
      </c>
      <c r="C314" s="6"/>
      <c r="D314" s="77" t="s">
        <v>11</v>
      </c>
      <c r="E314" s="78" t="s">
        <v>101</v>
      </c>
      <c r="F314" s="6"/>
      <c r="G314" s="7">
        <v>4000</v>
      </c>
      <c r="H314" s="22">
        <f t="shared" si="4"/>
        <v>-355642.45999999996</v>
      </c>
      <c r="I314" s="77" t="s">
        <v>85</v>
      </c>
      <c r="J314" s="78" t="s">
        <v>86</v>
      </c>
      <c r="K314" s="22" t="s">
        <v>281</v>
      </c>
      <c r="L314" s="18" t="s">
        <v>9</v>
      </c>
    </row>
    <row r="315" spans="1:13" ht="15.75" customHeight="1">
      <c r="A315" s="23">
        <v>42765</v>
      </c>
      <c r="B315" s="6" t="s">
        <v>271</v>
      </c>
      <c r="C315" s="6"/>
      <c r="D315" s="77" t="s">
        <v>11</v>
      </c>
      <c r="E315" s="78" t="s">
        <v>101</v>
      </c>
      <c r="F315" s="22"/>
      <c r="G315" s="7">
        <v>2000</v>
      </c>
      <c r="H315" s="22">
        <f t="shared" si="4"/>
        <v>-357642.45999999996</v>
      </c>
      <c r="I315" s="77" t="s">
        <v>85</v>
      </c>
      <c r="J315" s="78" t="s">
        <v>86</v>
      </c>
      <c r="K315" s="22" t="s">
        <v>282</v>
      </c>
      <c r="L315" s="18" t="s">
        <v>9</v>
      </c>
    </row>
    <row r="316" spans="1:13" ht="17.25" customHeight="1">
      <c r="A316" s="23">
        <v>42765</v>
      </c>
      <c r="B316" s="6" t="s">
        <v>438</v>
      </c>
      <c r="C316" s="6" t="s">
        <v>415</v>
      </c>
      <c r="D316" s="6" t="s">
        <v>11</v>
      </c>
      <c r="E316" s="78" t="s">
        <v>44</v>
      </c>
      <c r="F316" s="6"/>
      <c r="G316" s="16">
        <v>2500</v>
      </c>
      <c r="H316" s="22">
        <f t="shared" si="4"/>
        <v>-360142.45999999996</v>
      </c>
      <c r="I316" s="77" t="s">
        <v>170</v>
      </c>
      <c r="J316" s="78" t="s">
        <v>86</v>
      </c>
      <c r="K316" s="22" t="s">
        <v>187</v>
      </c>
      <c r="L316" s="18" t="s">
        <v>9</v>
      </c>
    </row>
    <row r="317" spans="1:13" s="110" customFormat="1" ht="17.25" customHeight="1">
      <c r="A317" s="108">
        <v>42766</v>
      </c>
      <c r="B317" s="82" t="s">
        <v>450</v>
      </c>
      <c r="C317" s="82"/>
      <c r="D317" s="82"/>
      <c r="E317" s="161"/>
      <c r="F317" s="82">
        <v>735983.75</v>
      </c>
      <c r="G317" s="73"/>
      <c r="H317" s="22">
        <f t="shared" si="4"/>
        <v>375841.29000000004</v>
      </c>
      <c r="I317" s="82"/>
      <c r="J317" s="161"/>
      <c r="K317" s="74"/>
      <c r="L317" s="109"/>
    </row>
    <row r="318" spans="1:13" ht="15.75" customHeight="1">
      <c r="A318" s="15">
        <v>42766</v>
      </c>
      <c r="B318" s="14" t="s">
        <v>74</v>
      </c>
      <c r="C318" s="14"/>
      <c r="D318" s="6" t="s">
        <v>320</v>
      </c>
      <c r="E318" s="78" t="s">
        <v>17</v>
      </c>
      <c r="F318" s="73"/>
      <c r="G318" s="16">
        <v>10000</v>
      </c>
      <c r="H318" s="22">
        <f t="shared" si="4"/>
        <v>365841.29000000004</v>
      </c>
      <c r="I318" s="84" t="s">
        <v>64</v>
      </c>
      <c r="J318" s="78" t="s">
        <v>86</v>
      </c>
      <c r="K318" s="20" t="s">
        <v>65</v>
      </c>
      <c r="L318" s="18" t="s">
        <v>9</v>
      </c>
    </row>
    <row r="319" spans="1:13" ht="15.75" customHeight="1">
      <c r="A319" s="15">
        <v>42766</v>
      </c>
      <c r="B319" s="14" t="s">
        <v>66</v>
      </c>
      <c r="C319" s="14" t="s">
        <v>408</v>
      </c>
      <c r="D319" s="6" t="s">
        <v>11</v>
      </c>
      <c r="E319" s="78" t="s">
        <v>17</v>
      </c>
      <c r="F319" s="73"/>
      <c r="G319" s="16">
        <v>2000</v>
      </c>
      <c r="H319" s="22">
        <f t="shared" si="4"/>
        <v>363841.29000000004</v>
      </c>
      <c r="I319" s="84" t="s">
        <v>64</v>
      </c>
      <c r="J319" s="78" t="s">
        <v>86</v>
      </c>
      <c r="K319" s="20" t="s">
        <v>65</v>
      </c>
      <c r="L319" s="18" t="s">
        <v>9</v>
      </c>
    </row>
    <row r="320" spans="1:13" ht="15.75" customHeight="1">
      <c r="A320" s="15">
        <v>42766</v>
      </c>
      <c r="B320" s="14" t="s">
        <v>438</v>
      </c>
      <c r="C320" s="14" t="s">
        <v>387</v>
      </c>
      <c r="D320" s="6" t="s">
        <v>11</v>
      </c>
      <c r="E320" s="78" t="s">
        <v>101</v>
      </c>
      <c r="F320" s="74"/>
      <c r="G320" s="7">
        <v>500</v>
      </c>
      <c r="H320" s="22">
        <f t="shared" si="4"/>
        <v>363341.29000000004</v>
      </c>
      <c r="I320" s="84" t="s">
        <v>80</v>
      </c>
      <c r="J320" s="78" t="s">
        <v>86</v>
      </c>
      <c r="K320" s="20" t="s">
        <v>81</v>
      </c>
      <c r="L320" s="18" t="s">
        <v>9</v>
      </c>
    </row>
    <row r="321" spans="1:13" ht="15.75" customHeight="1">
      <c r="A321" s="15">
        <v>42766</v>
      </c>
      <c r="B321" s="14" t="s">
        <v>438</v>
      </c>
      <c r="C321" s="14" t="s">
        <v>387</v>
      </c>
      <c r="D321" s="6" t="s">
        <v>11</v>
      </c>
      <c r="E321" s="78" t="s">
        <v>101</v>
      </c>
      <c r="F321" s="74"/>
      <c r="G321" s="7">
        <v>1000</v>
      </c>
      <c r="H321" s="22">
        <f t="shared" si="4"/>
        <v>362341.29000000004</v>
      </c>
      <c r="I321" s="84" t="s">
        <v>315</v>
      </c>
      <c r="J321" s="78" t="s">
        <v>86</v>
      </c>
      <c r="K321" s="20" t="s">
        <v>316</v>
      </c>
      <c r="L321" s="18" t="s">
        <v>9</v>
      </c>
    </row>
    <row r="322" spans="1:13" ht="15.75" customHeight="1">
      <c r="A322" s="15">
        <v>42766</v>
      </c>
      <c r="B322" s="14" t="s">
        <v>438</v>
      </c>
      <c r="C322" s="14" t="s">
        <v>387</v>
      </c>
      <c r="D322" s="6" t="s">
        <v>11</v>
      </c>
      <c r="E322" s="78" t="s">
        <v>101</v>
      </c>
      <c r="F322" s="74"/>
      <c r="G322" s="7">
        <v>1000</v>
      </c>
      <c r="H322" s="22">
        <f t="shared" si="4"/>
        <v>361341.29000000004</v>
      </c>
      <c r="I322" s="84" t="s">
        <v>131</v>
      </c>
      <c r="J322" s="78" t="s">
        <v>86</v>
      </c>
      <c r="K322" s="20" t="s">
        <v>132</v>
      </c>
      <c r="L322" s="18" t="s">
        <v>9</v>
      </c>
    </row>
    <row r="323" spans="1:13" ht="15.75" customHeight="1">
      <c r="A323" s="23">
        <v>42766</v>
      </c>
      <c r="B323" s="14" t="s">
        <v>438</v>
      </c>
      <c r="C323" s="14" t="s">
        <v>416</v>
      </c>
      <c r="D323" s="6" t="s">
        <v>11</v>
      </c>
      <c r="E323" s="78" t="s">
        <v>17</v>
      </c>
      <c r="F323" s="22"/>
      <c r="G323" s="7">
        <v>1600</v>
      </c>
      <c r="H323" s="22">
        <f t="shared" si="4"/>
        <v>359741.29000000004</v>
      </c>
      <c r="I323" s="77" t="s">
        <v>302</v>
      </c>
      <c r="J323" s="78" t="s">
        <v>86</v>
      </c>
      <c r="K323" s="22" t="s">
        <v>303</v>
      </c>
      <c r="L323" s="18" t="s">
        <v>9</v>
      </c>
    </row>
    <row r="324" spans="1:13" ht="15.75" customHeight="1">
      <c r="A324" s="75">
        <v>42766</v>
      </c>
      <c r="B324" s="14" t="s">
        <v>438</v>
      </c>
      <c r="C324" s="14" t="s">
        <v>417</v>
      </c>
      <c r="D324" s="9" t="s">
        <v>11</v>
      </c>
      <c r="E324" s="78" t="s">
        <v>17</v>
      </c>
      <c r="F324" s="76"/>
      <c r="G324" s="86">
        <v>2500</v>
      </c>
      <c r="H324" s="22">
        <f t="shared" ref="H324:H334" si="5">+H323+F324-G324</f>
        <v>357241.29000000004</v>
      </c>
      <c r="I324" s="77" t="s">
        <v>305</v>
      </c>
      <c r="J324" s="78" t="s">
        <v>86</v>
      </c>
      <c r="K324" s="22" t="s">
        <v>306</v>
      </c>
      <c r="L324" s="92" t="s">
        <v>9</v>
      </c>
    </row>
    <row r="325" spans="1:13" ht="15.75" customHeight="1">
      <c r="A325" s="75">
        <v>42766</v>
      </c>
      <c r="B325" s="14" t="s">
        <v>79</v>
      </c>
      <c r="C325" s="14"/>
      <c r="D325" s="9" t="s">
        <v>321</v>
      </c>
      <c r="E325" s="78" t="s">
        <v>17</v>
      </c>
      <c r="F325" s="76"/>
      <c r="G325" s="86">
        <v>1100</v>
      </c>
      <c r="H325" s="22">
        <f t="shared" si="5"/>
        <v>356141.29000000004</v>
      </c>
      <c r="I325" s="77" t="s">
        <v>305</v>
      </c>
      <c r="J325" s="78" t="s">
        <v>86</v>
      </c>
      <c r="K325" s="22" t="s">
        <v>306</v>
      </c>
      <c r="L325" s="92" t="s">
        <v>9</v>
      </c>
    </row>
    <row r="326" spans="1:13" ht="15.75" customHeight="1">
      <c r="A326" s="23">
        <v>42766</v>
      </c>
      <c r="B326" s="14" t="s">
        <v>446</v>
      </c>
      <c r="C326" s="14"/>
      <c r="D326" s="121" t="s">
        <v>10</v>
      </c>
      <c r="E326" s="78" t="s">
        <v>26</v>
      </c>
      <c r="F326" s="22"/>
      <c r="G326" s="7">
        <v>4500</v>
      </c>
      <c r="H326" s="22">
        <f t="shared" si="5"/>
        <v>351641.29000000004</v>
      </c>
      <c r="I326" s="84" t="s">
        <v>55</v>
      </c>
      <c r="J326" s="78" t="s">
        <v>86</v>
      </c>
      <c r="K326" s="22" t="s">
        <v>278</v>
      </c>
      <c r="L326" s="18" t="s">
        <v>9</v>
      </c>
    </row>
    <row r="327" spans="1:13" ht="15.75" customHeight="1">
      <c r="A327" s="23">
        <v>42766</v>
      </c>
      <c r="B327" s="14" t="s">
        <v>438</v>
      </c>
      <c r="C327" s="14" t="s">
        <v>418</v>
      </c>
      <c r="D327" s="6" t="s">
        <v>11</v>
      </c>
      <c r="E327" s="78" t="s">
        <v>26</v>
      </c>
      <c r="F327" s="22"/>
      <c r="G327" s="7">
        <v>400</v>
      </c>
      <c r="H327" s="22">
        <f t="shared" si="5"/>
        <v>351241.29000000004</v>
      </c>
      <c r="I327" s="84" t="s">
        <v>55</v>
      </c>
      <c r="J327" s="78" t="s">
        <v>86</v>
      </c>
      <c r="K327" s="22" t="s">
        <v>58</v>
      </c>
      <c r="L327" s="18" t="s">
        <v>9</v>
      </c>
    </row>
    <row r="328" spans="1:13" s="93" customFormat="1">
      <c r="A328" s="23">
        <v>42766</v>
      </c>
      <c r="B328" s="77" t="s">
        <v>438</v>
      </c>
      <c r="C328" s="77" t="s">
        <v>419</v>
      </c>
      <c r="D328" s="77" t="s">
        <v>11</v>
      </c>
      <c r="E328" s="78" t="s">
        <v>44</v>
      </c>
      <c r="F328" s="77"/>
      <c r="G328" s="16">
        <v>2500</v>
      </c>
      <c r="H328" s="22">
        <f t="shared" si="5"/>
        <v>348741.29000000004</v>
      </c>
      <c r="I328" s="77" t="s">
        <v>170</v>
      </c>
      <c r="J328" s="78" t="s">
        <v>86</v>
      </c>
      <c r="K328" s="7" t="s">
        <v>187</v>
      </c>
      <c r="L328" s="18" t="s">
        <v>9</v>
      </c>
    </row>
    <row r="329" spans="1:13" s="93" customFormat="1" ht="18" customHeight="1">
      <c r="A329" s="23">
        <v>42766</v>
      </c>
      <c r="B329" s="77" t="s">
        <v>289</v>
      </c>
      <c r="C329" s="77" t="s">
        <v>420</v>
      </c>
      <c r="D329" s="77" t="s">
        <v>38</v>
      </c>
      <c r="E329" s="78" t="s">
        <v>44</v>
      </c>
      <c r="F329" s="77"/>
      <c r="G329" s="16">
        <v>10000</v>
      </c>
      <c r="H329" s="22">
        <f t="shared" si="5"/>
        <v>338741.29000000004</v>
      </c>
      <c r="I329" s="77" t="s">
        <v>170</v>
      </c>
      <c r="J329" s="78" t="s">
        <v>86</v>
      </c>
      <c r="K329" s="7" t="s">
        <v>187</v>
      </c>
      <c r="L329" s="18" t="s">
        <v>9</v>
      </c>
    </row>
    <row r="330" spans="1:13" s="93" customFormat="1">
      <c r="A330" s="23">
        <v>42766</v>
      </c>
      <c r="B330" s="77" t="s">
        <v>290</v>
      </c>
      <c r="C330" s="77"/>
      <c r="D330" s="77" t="s">
        <v>10</v>
      </c>
      <c r="E330" s="78" t="s">
        <v>44</v>
      </c>
      <c r="F330" s="77"/>
      <c r="G330" s="16">
        <v>18900</v>
      </c>
      <c r="H330" s="22">
        <f t="shared" si="5"/>
        <v>319841.29000000004</v>
      </c>
      <c r="I330" s="77" t="s">
        <v>170</v>
      </c>
      <c r="J330" s="78" t="s">
        <v>86</v>
      </c>
      <c r="K330" s="7" t="s">
        <v>292</v>
      </c>
      <c r="L330" s="18" t="s">
        <v>9</v>
      </c>
    </row>
    <row r="331" spans="1:13" ht="15.75" customHeight="1">
      <c r="A331" s="15">
        <v>42766</v>
      </c>
      <c r="B331" s="14" t="s">
        <v>438</v>
      </c>
      <c r="C331" s="14" t="s">
        <v>421</v>
      </c>
      <c r="D331" s="6" t="s">
        <v>11</v>
      </c>
      <c r="E331" s="78" t="s">
        <v>323</v>
      </c>
      <c r="F331" s="74"/>
      <c r="G331" s="7">
        <v>1000</v>
      </c>
      <c r="H331" s="22">
        <f t="shared" si="5"/>
        <v>318841.29000000004</v>
      </c>
      <c r="I331" s="84" t="s">
        <v>64</v>
      </c>
      <c r="J331" s="78" t="s">
        <v>86</v>
      </c>
      <c r="K331" s="20" t="s">
        <v>65</v>
      </c>
      <c r="L331" s="18" t="s">
        <v>9</v>
      </c>
    </row>
    <row r="332" spans="1:13" ht="15.75" customHeight="1">
      <c r="A332" s="15">
        <v>42766</v>
      </c>
      <c r="B332" s="14" t="s">
        <v>447</v>
      </c>
      <c r="C332" s="14" t="s">
        <v>422</v>
      </c>
      <c r="D332" s="6" t="s">
        <v>11</v>
      </c>
      <c r="E332" s="78" t="s">
        <v>323</v>
      </c>
      <c r="F332" s="74"/>
      <c r="G332" s="7">
        <v>2000</v>
      </c>
      <c r="H332" s="22">
        <f t="shared" si="5"/>
        <v>316841.29000000004</v>
      </c>
      <c r="I332" s="84" t="s">
        <v>64</v>
      </c>
      <c r="J332" s="78" t="s">
        <v>86</v>
      </c>
      <c r="K332" s="20" t="s">
        <v>65</v>
      </c>
      <c r="L332" s="18" t="s">
        <v>9</v>
      </c>
    </row>
    <row r="333" spans="1:13" ht="15.75" customHeight="1">
      <c r="A333" s="15">
        <v>42766</v>
      </c>
      <c r="B333" s="14" t="s">
        <v>275</v>
      </c>
      <c r="C333" s="14"/>
      <c r="D333" s="6" t="s">
        <v>321</v>
      </c>
      <c r="E333" s="78" t="s">
        <v>323</v>
      </c>
      <c r="F333" s="74"/>
      <c r="G333" s="7">
        <v>5000</v>
      </c>
      <c r="H333" s="22">
        <f t="shared" si="5"/>
        <v>311841.29000000004</v>
      </c>
      <c r="I333" s="84" t="s">
        <v>64</v>
      </c>
      <c r="J333" s="78" t="s">
        <v>86</v>
      </c>
      <c r="K333" s="20" t="s">
        <v>65</v>
      </c>
      <c r="L333" s="18" t="s">
        <v>9</v>
      </c>
      <c r="M333" s="79"/>
    </row>
    <row r="334" spans="1:13" ht="15.75" customHeight="1" thickBot="1">
      <c r="A334" s="104">
        <v>42766</v>
      </c>
      <c r="B334" s="112" t="s">
        <v>74</v>
      </c>
      <c r="C334" s="112"/>
      <c r="D334" s="21" t="s">
        <v>321</v>
      </c>
      <c r="E334" s="94" t="s">
        <v>323</v>
      </c>
      <c r="F334" s="136"/>
      <c r="G334" s="87">
        <v>7000</v>
      </c>
      <c r="H334" s="22">
        <f t="shared" si="5"/>
        <v>304841.29000000004</v>
      </c>
      <c r="I334" s="115" t="s">
        <v>64</v>
      </c>
      <c r="J334" s="94" t="s">
        <v>86</v>
      </c>
      <c r="K334" s="137" t="s">
        <v>65</v>
      </c>
      <c r="L334" s="83" t="s">
        <v>9</v>
      </c>
      <c r="M334" s="79"/>
    </row>
    <row r="335" spans="1:13" ht="16.5" thickBot="1">
      <c r="A335" s="138"/>
      <c r="B335" s="165" t="s">
        <v>272</v>
      </c>
      <c r="C335" s="166"/>
      <c r="D335" s="144"/>
      <c r="E335" s="140"/>
      <c r="F335" s="141">
        <f>SUM(F2:F334)</f>
        <v>3359811.75</v>
      </c>
      <c r="G335" s="141">
        <f>SUM(G2:G334)</f>
        <v>3054970.46</v>
      </c>
      <c r="H335" s="142">
        <f>+F335-G335</f>
        <v>304841.29000000004</v>
      </c>
      <c r="I335" s="140"/>
      <c r="J335" s="140"/>
      <c r="K335" s="139"/>
      <c r="L335" s="143"/>
    </row>
    <row r="339" spans="6:8" ht="15">
      <c r="F339" s="117"/>
      <c r="H339" s="117"/>
    </row>
  </sheetData>
  <autoFilter ref="A1:L335">
    <filterColumn colId="1"/>
    <filterColumn colId="2"/>
    <sortState ref="A2:K354">
      <sortCondition ref="A1:A354"/>
    </sortState>
  </autoFilter>
  <mergeCells count="1">
    <mergeCell ref="B335:C33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P12"/>
  <sheetViews>
    <sheetView topLeftCell="C1" workbookViewId="0">
      <selection activeCell="K16" sqref="K16"/>
    </sheetView>
  </sheetViews>
  <sheetFormatPr baseColWidth="10" defaultColWidth="11.42578125" defaultRowHeight="15"/>
  <cols>
    <col min="1" max="1" width="27.28515625" bestFit="1" customWidth="1"/>
    <col min="2" max="2" width="16.28515625" bestFit="1" customWidth="1"/>
    <col min="3" max="3" width="11.85546875" bestFit="1" customWidth="1"/>
    <col min="4" max="4" width="8.28515625" customWidth="1"/>
    <col min="5" max="5" width="11.5703125" bestFit="1" customWidth="1"/>
    <col min="6" max="6" width="15.28515625" bestFit="1" customWidth="1"/>
    <col min="7" max="7" width="10" customWidth="1"/>
    <col min="8" max="8" width="14.85546875" bestFit="1" customWidth="1"/>
    <col min="9" max="9" width="10.5703125" bestFit="1" customWidth="1"/>
    <col min="10" max="10" width="9.42578125" bestFit="1" customWidth="1"/>
    <col min="11" max="11" width="15.28515625" bestFit="1" customWidth="1"/>
    <col min="12" max="12" width="9.5703125" bestFit="1" customWidth="1"/>
    <col min="13" max="13" width="17.7109375" bestFit="1" customWidth="1"/>
    <col min="14" max="14" width="8.28515625" bestFit="1" customWidth="1"/>
    <col min="15" max="15" width="13.28515625" bestFit="1" customWidth="1"/>
    <col min="16" max="19" width="11.28515625" bestFit="1" customWidth="1"/>
  </cols>
  <sheetData>
    <row r="3" spans="1:16">
      <c r="A3" s="1" t="s">
        <v>24</v>
      </c>
      <c r="B3" s="1" t="s">
        <v>324</v>
      </c>
    </row>
    <row r="4" spans="1:16">
      <c r="A4" s="1" t="s">
        <v>325</v>
      </c>
      <c r="B4" t="s">
        <v>161</v>
      </c>
      <c r="C4" t="s">
        <v>14</v>
      </c>
      <c r="D4" t="s">
        <v>38</v>
      </c>
      <c r="E4" t="s">
        <v>117</v>
      </c>
      <c r="F4" t="s">
        <v>61</v>
      </c>
      <c r="G4" t="s">
        <v>91</v>
      </c>
      <c r="H4" t="s">
        <v>274</v>
      </c>
      <c r="I4" t="s">
        <v>10</v>
      </c>
      <c r="J4" t="s">
        <v>11</v>
      </c>
      <c r="K4" t="s">
        <v>133</v>
      </c>
      <c r="L4" t="s">
        <v>285</v>
      </c>
      <c r="M4" t="s">
        <v>320</v>
      </c>
      <c r="N4" t="s">
        <v>322</v>
      </c>
      <c r="O4" t="s">
        <v>321</v>
      </c>
      <c r="P4" t="s">
        <v>326</v>
      </c>
    </row>
    <row r="5" spans="1:16">
      <c r="A5" s="2" t="s">
        <v>86</v>
      </c>
      <c r="B5" s="3"/>
      <c r="C5" s="3">
        <v>164000</v>
      </c>
      <c r="D5" s="3">
        <v>20000</v>
      </c>
      <c r="E5" s="3">
        <v>32500</v>
      </c>
      <c r="F5" s="3">
        <v>105325</v>
      </c>
      <c r="G5" s="3">
        <v>152490</v>
      </c>
      <c r="H5" s="3">
        <v>1300500</v>
      </c>
      <c r="I5" s="3">
        <v>179205.46</v>
      </c>
      <c r="J5" s="3">
        <v>213450</v>
      </c>
      <c r="K5" s="3">
        <v>1000</v>
      </c>
      <c r="L5" s="3">
        <v>25000</v>
      </c>
      <c r="M5" s="3">
        <v>771950</v>
      </c>
      <c r="N5" s="3">
        <v>40000</v>
      </c>
      <c r="O5" s="3">
        <v>49550</v>
      </c>
      <c r="P5" s="3">
        <v>3054970.46</v>
      </c>
    </row>
    <row r="6" spans="1:16">
      <c r="A6" s="5" t="s">
        <v>17</v>
      </c>
      <c r="B6" s="3"/>
      <c r="C6" s="3"/>
      <c r="D6" s="3">
        <v>8000</v>
      </c>
      <c r="E6" s="3"/>
      <c r="F6" s="3">
        <v>5000</v>
      </c>
      <c r="G6" s="3"/>
      <c r="H6" s="3"/>
      <c r="I6" s="3">
        <v>8000</v>
      </c>
      <c r="J6" s="3">
        <v>112400</v>
      </c>
      <c r="K6" s="3"/>
      <c r="L6" s="3"/>
      <c r="M6" s="3">
        <v>96000</v>
      </c>
      <c r="N6" s="3"/>
      <c r="O6" s="3">
        <v>37550</v>
      </c>
      <c r="P6" s="3">
        <v>266950</v>
      </c>
    </row>
    <row r="7" spans="1:16">
      <c r="A7" s="5" t="s">
        <v>101</v>
      </c>
      <c r="B7" s="3"/>
      <c r="C7" s="3"/>
      <c r="D7" s="3"/>
      <c r="E7" s="3">
        <v>30000</v>
      </c>
      <c r="F7" s="3"/>
      <c r="G7" s="3"/>
      <c r="H7" s="3"/>
      <c r="I7" s="3">
        <v>4000</v>
      </c>
      <c r="J7" s="3">
        <v>31500</v>
      </c>
      <c r="K7" s="3"/>
      <c r="L7" s="3"/>
      <c r="M7" s="3"/>
      <c r="N7" s="3"/>
      <c r="O7" s="3"/>
      <c r="P7" s="3">
        <v>65500</v>
      </c>
    </row>
    <row r="8" spans="1:16">
      <c r="A8" s="5" t="s">
        <v>44</v>
      </c>
      <c r="B8" s="3"/>
      <c r="C8" s="3"/>
      <c r="D8" s="3">
        <v>10500</v>
      </c>
      <c r="E8" s="3">
        <v>2500</v>
      </c>
      <c r="F8" s="3">
        <v>3000</v>
      </c>
      <c r="G8" s="3">
        <v>61000</v>
      </c>
      <c r="H8" s="3"/>
      <c r="I8" s="3">
        <v>101400</v>
      </c>
      <c r="J8" s="3">
        <v>51450</v>
      </c>
      <c r="K8" s="3"/>
      <c r="L8" s="3"/>
      <c r="M8" s="3">
        <v>621800</v>
      </c>
      <c r="N8" s="3">
        <v>40000</v>
      </c>
      <c r="O8" s="3"/>
      <c r="P8" s="3">
        <v>891650</v>
      </c>
    </row>
    <row r="9" spans="1:16">
      <c r="A9" s="5" t="s">
        <v>26</v>
      </c>
      <c r="B9" s="3"/>
      <c r="C9" s="3">
        <v>164000</v>
      </c>
      <c r="D9" s="3">
        <v>1500</v>
      </c>
      <c r="E9" s="3"/>
      <c r="F9" s="3">
        <v>96325</v>
      </c>
      <c r="G9" s="3">
        <v>91490</v>
      </c>
      <c r="H9" s="3">
        <v>1300500</v>
      </c>
      <c r="I9" s="3">
        <v>62805.46</v>
      </c>
      <c r="J9" s="3">
        <v>7200</v>
      </c>
      <c r="K9" s="3"/>
      <c r="L9" s="3">
        <v>25000</v>
      </c>
      <c r="M9" s="3"/>
      <c r="N9" s="3"/>
      <c r="O9" s="3"/>
      <c r="P9" s="3">
        <v>1748820.46</v>
      </c>
    </row>
    <row r="10" spans="1:16">
      <c r="A10" s="5" t="s">
        <v>319</v>
      </c>
      <c r="B10" s="3"/>
      <c r="C10" s="3"/>
      <c r="D10" s="3"/>
      <c r="E10" s="3"/>
      <c r="F10" s="3">
        <v>1000</v>
      </c>
      <c r="G10" s="3"/>
      <c r="H10" s="3"/>
      <c r="I10" s="3">
        <v>3000</v>
      </c>
      <c r="J10" s="3">
        <v>7900</v>
      </c>
      <c r="K10" s="3">
        <v>1000</v>
      </c>
      <c r="L10" s="3"/>
      <c r="M10" s="3">
        <v>54150</v>
      </c>
      <c r="N10" s="3"/>
      <c r="O10" s="3"/>
      <c r="P10" s="3">
        <v>67050</v>
      </c>
    </row>
    <row r="11" spans="1:16">
      <c r="A11" s="5" t="s">
        <v>323</v>
      </c>
      <c r="B11" s="3"/>
      <c r="C11" s="3"/>
      <c r="D11" s="3"/>
      <c r="E11" s="3"/>
      <c r="F11" s="3"/>
      <c r="G11" s="3"/>
      <c r="H11" s="3"/>
      <c r="I11" s="3"/>
      <c r="J11" s="3">
        <v>3000</v>
      </c>
      <c r="K11" s="3"/>
      <c r="L11" s="3"/>
      <c r="M11" s="3"/>
      <c r="N11" s="3"/>
      <c r="O11" s="3">
        <v>12000</v>
      </c>
      <c r="P11" s="3">
        <v>15000</v>
      </c>
    </row>
    <row r="12" spans="1:16">
      <c r="A12" s="2" t="s">
        <v>326</v>
      </c>
      <c r="B12" s="3"/>
      <c r="C12" s="3">
        <v>164000</v>
      </c>
      <c r="D12" s="3">
        <v>20000</v>
      </c>
      <c r="E12" s="3">
        <v>32500</v>
      </c>
      <c r="F12" s="3">
        <v>105325</v>
      </c>
      <c r="G12" s="3">
        <v>152490</v>
      </c>
      <c r="H12" s="3">
        <v>1300500</v>
      </c>
      <c r="I12" s="3">
        <v>179205.46</v>
      </c>
      <c r="J12" s="3">
        <v>213450</v>
      </c>
      <c r="K12" s="3">
        <v>1000</v>
      </c>
      <c r="L12" s="3">
        <v>25000</v>
      </c>
      <c r="M12" s="3">
        <v>771950</v>
      </c>
      <c r="N12" s="3">
        <v>40000</v>
      </c>
      <c r="O12" s="3">
        <v>49550</v>
      </c>
      <c r="P12" s="3">
        <v>3054970.46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8"/>
  <sheetViews>
    <sheetView workbookViewId="0">
      <selection activeCell="B12" sqref="B12"/>
    </sheetView>
  </sheetViews>
  <sheetFormatPr baseColWidth="10" defaultColWidth="11.42578125" defaultRowHeight="15"/>
  <cols>
    <col min="1" max="1" width="16.42578125" customWidth="1"/>
    <col min="2" max="2" width="27.28515625" bestFit="1" customWidth="1"/>
  </cols>
  <sheetData>
    <row r="3" spans="1:2">
      <c r="A3" s="1" t="s">
        <v>325</v>
      </c>
      <c r="B3" t="s">
        <v>24</v>
      </c>
    </row>
    <row r="4" spans="1:2">
      <c r="A4" s="2" t="s">
        <v>27</v>
      </c>
      <c r="B4" s="3">
        <v>22550</v>
      </c>
    </row>
    <row r="5" spans="1:2">
      <c r="A5" s="2" t="s">
        <v>42</v>
      </c>
      <c r="B5" s="3">
        <v>51000</v>
      </c>
    </row>
    <row r="6" spans="1:2">
      <c r="A6" s="2" t="s">
        <v>51</v>
      </c>
      <c r="B6" s="3">
        <v>8000</v>
      </c>
    </row>
    <row r="7" spans="1:2">
      <c r="A7" s="2" t="s">
        <v>315</v>
      </c>
      <c r="B7" s="3">
        <v>8000</v>
      </c>
    </row>
    <row r="8" spans="1:2">
      <c r="A8" s="2" t="s">
        <v>55</v>
      </c>
      <c r="B8" s="3">
        <v>49450</v>
      </c>
    </row>
    <row r="9" spans="1:2">
      <c r="A9" s="2" t="s">
        <v>64</v>
      </c>
      <c r="B9" s="3">
        <v>143300</v>
      </c>
    </row>
    <row r="10" spans="1:2">
      <c r="A10" s="2" t="s">
        <v>302</v>
      </c>
      <c r="B10" s="3">
        <v>40150</v>
      </c>
    </row>
    <row r="11" spans="1:2">
      <c r="A11" s="2" t="s">
        <v>305</v>
      </c>
      <c r="B11" s="3">
        <v>58200</v>
      </c>
    </row>
    <row r="12" spans="1:2">
      <c r="A12" s="2" t="s">
        <v>309</v>
      </c>
      <c r="B12" s="3">
        <v>40400</v>
      </c>
    </row>
    <row r="13" spans="1:2">
      <c r="A13" s="2" t="s">
        <v>80</v>
      </c>
      <c r="B13" s="3">
        <v>4025</v>
      </c>
    </row>
    <row r="14" spans="1:2">
      <c r="A14" s="2" t="s">
        <v>85</v>
      </c>
      <c r="B14" s="3">
        <v>356765</v>
      </c>
    </row>
    <row r="15" spans="1:2">
      <c r="A15" s="2" t="s">
        <v>131</v>
      </c>
      <c r="B15" s="3">
        <v>7000</v>
      </c>
    </row>
    <row r="16" spans="1:2">
      <c r="A16" s="2" t="s">
        <v>134</v>
      </c>
      <c r="B16" s="3">
        <v>67050</v>
      </c>
    </row>
    <row r="17" spans="1:2">
      <c r="A17" s="2" t="s">
        <v>170</v>
      </c>
      <c r="B17" s="3">
        <v>2199080.46</v>
      </c>
    </row>
    <row r="18" spans="1:2">
      <c r="A18" s="2" t="s">
        <v>326</v>
      </c>
      <c r="B18" s="3">
        <v>3054970.46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1"/>
  <sheetViews>
    <sheetView tabSelected="1" zoomScale="90" zoomScaleNormal="90" workbookViewId="0">
      <selection activeCell="I17" sqref="I17"/>
    </sheetView>
  </sheetViews>
  <sheetFormatPr baseColWidth="10" defaultColWidth="10.28515625" defaultRowHeight="12.75"/>
  <cols>
    <col min="1" max="1" width="24.42578125" style="27" customWidth="1"/>
    <col min="2" max="2" width="15.85546875" style="27" customWidth="1"/>
    <col min="3" max="3" width="17.42578125" style="27" customWidth="1"/>
    <col min="4" max="4" width="15.7109375" style="27" customWidth="1"/>
    <col min="5" max="5" width="20.7109375" style="160" customWidth="1"/>
    <col min="6" max="6" width="14.85546875" style="27" customWidth="1"/>
    <col min="7" max="7" width="25.140625" style="27" customWidth="1"/>
    <col min="8" max="8" width="19" style="27" customWidth="1"/>
    <col min="9" max="9" width="17.85546875" style="27" customWidth="1"/>
    <col min="10" max="10" width="18" style="27" customWidth="1"/>
    <col min="11" max="16384" width="10.28515625" style="27"/>
  </cols>
  <sheetData>
    <row r="1" spans="1:12">
      <c r="A1" s="25" t="s">
        <v>243</v>
      </c>
      <c r="B1" s="25" t="s">
        <v>244</v>
      </c>
      <c r="C1" s="26" t="s">
        <v>245</v>
      </c>
      <c r="D1" s="26" t="s">
        <v>246</v>
      </c>
      <c r="E1" s="145" t="s">
        <v>247</v>
      </c>
      <c r="F1" s="26" t="s">
        <v>248</v>
      </c>
      <c r="G1" s="26" t="s">
        <v>249</v>
      </c>
      <c r="H1" s="26" t="s">
        <v>250</v>
      </c>
      <c r="I1" s="25">
        <v>42766</v>
      </c>
      <c r="J1" s="26" t="s">
        <v>13</v>
      </c>
    </row>
    <row r="2" spans="1:12" ht="15">
      <c r="A2" s="28" t="s">
        <v>302</v>
      </c>
      <c r="B2" s="29" t="s">
        <v>17</v>
      </c>
      <c r="C2" s="30"/>
      <c r="D2" s="31">
        <v>40150</v>
      </c>
      <c r="E2" s="146">
        <f>+GETPIVOTDATA("Montant dépensé",Individuel!$A$3,"Nom","I26")</f>
        <v>40150</v>
      </c>
      <c r="F2" s="32"/>
      <c r="G2" s="30"/>
      <c r="H2" s="32"/>
      <c r="I2" s="30"/>
      <c r="J2" s="32">
        <f>C2+D2-E2</f>
        <v>0</v>
      </c>
    </row>
    <row r="3" spans="1:12" ht="15">
      <c r="A3" s="28" t="s">
        <v>42</v>
      </c>
      <c r="B3" s="29" t="s">
        <v>44</v>
      </c>
      <c r="C3" s="30"/>
      <c r="D3" s="31">
        <v>46000</v>
      </c>
      <c r="E3" s="147">
        <f>+GETPIVOTDATA("Montant dépensé",Individuel!$A$3,"Nom","BAKENOU")</f>
        <v>51000</v>
      </c>
      <c r="F3" s="32"/>
      <c r="G3" s="30"/>
      <c r="H3" s="32"/>
      <c r="I3" s="30">
        <v>-5000</v>
      </c>
      <c r="J3" s="32">
        <f t="shared" ref="J3:J15" si="0">C3+D3-E3</f>
        <v>-5000</v>
      </c>
    </row>
    <row r="4" spans="1:12" ht="15">
      <c r="A4" s="28" t="s">
        <v>170</v>
      </c>
      <c r="B4" s="29" t="s">
        <v>44</v>
      </c>
      <c r="C4" s="30"/>
      <c r="D4" s="164">
        <v>2199080</v>
      </c>
      <c r="E4" s="147">
        <f>GETPIVOTDATA("Montant dépensé",Individuel!$A$3,"Nom","RENS")</f>
        <v>2199080.46</v>
      </c>
      <c r="F4" s="162"/>
      <c r="G4" s="163"/>
      <c r="H4" s="32"/>
      <c r="I4" s="30"/>
      <c r="J4" s="32">
        <f>C4+D4+G4-E4</f>
        <v>-0.4599999999627471</v>
      </c>
    </row>
    <row r="5" spans="1:12" ht="15">
      <c r="A5" s="28" t="s">
        <v>85</v>
      </c>
      <c r="B5" s="29" t="s">
        <v>44</v>
      </c>
      <c r="C5" s="30"/>
      <c r="D5" s="31">
        <v>357165</v>
      </c>
      <c r="E5" s="147">
        <f>+GETPIVOTDATA("Montant dépensé",Individuel!$A$3,"Nom","MENSAH")</f>
        <v>356765</v>
      </c>
      <c r="F5" s="32"/>
      <c r="G5" s="30"/>
      <c r="H5" s="32"/>
      <c r="I5" s="30">
        <v>400</v>
      </c>
      <c r="J5" s="32">
        <f t="shared" si="0"/>
        <v>400</v>
      </c>
    </row>
    <row r="6" spans="1:12" ht="15">
      <c r="A6" s="28" t="s">
        <v>55</v>
      </c>
      <c r="B6" s="29" t="s">
        <v>26</v>
      </c>
      <c r="C6" s="30"/>
      <c r="D6" s="31">
        <v>49450</v>
      </c>
      <c r="E6" s="147">
        <f>+GETPIVOTDATA("Montant dépensé",Individuel!$A$3,"Nom","DAVID")</f>
        <v>49450</v>
      </c>
      <c r="F6" s="32"/>
      <c r="G6" s="30"/>
      <c r="H6" s="32"/>
      <c r="I6" s="30"/>
      <c r="J6" s="32">
        <f t="shared" si="0"/>
        <v>0</v>
      </c>
    </row>
    <row r="7" spans="1:12" ht="15">
      <c r="A7" s="28" t="s">
        <v>27</v>
      </c>
      <c r="B7" s="29" t="s">
        <v>26</v>
      </c>
      <c r="C7" s="30"/>
      <c r="D7" s="31">
        <v>16000</v>
      </c>
      <c r="E7" s="147">
        <f>+GETPIVOTDATA("Montant dépensé",Individuel!$A$3,"Nom","ALAIN")</f>
        <v>22550</v>
      </c>
      <c r="F7" s="32"/>
      <c r="G7" s="30"/>
      <c r="H7" s="32"/>
      <c r="I7" s="30">
        <v>-6550</v>
      </c>
      <c r="J7" s="32">
        <f t="shared" si="0"/>
        <v>-6550</v>
      </c>
    </row>
    <row r="8" spans="1:12" ht="15">
      <c r="A8" s="28" t="s">
        <v>305</v>
      </c>
      <c r="B8" s="29" t="s">
        <v>17</v>
      </c>
      <c r="C8" s="30"/>
      <c r="D8" s="31">
        <v>58200</v>
      </c>
      <c r="E8" s="147">
        <f>+GETPIVOTDATA("Montant dépensé",Individuel!$A$3,"Nom","I48")</f>
        <v>58200</v>
      </c>
      <c r="F8" s="32"/>
      <c r="G8" s="30"/>
      <c r="H8" s="32"/>
      <c r="I8" s="30"/>
      <c r="J8" s="32">
        <f t="shared" si="0"/>
        <v>0</v>
      </c>
    </row>
    <row r="9" spans="1:12" ht="15">
      <c r="A9" s="28" t="s">
        <v>131</v>
      </c>
      <c r="B9" s="29" t="s">
        <v>101</v>
      </c>
      <c r="C9" s="30"/>
      <c r="D9" s="31">
        <v>10000</v>
      </c>
      <c r="E9" s="147">
        <f>+GETPIVOTDATA("Montant dépensé",Individuel!$A$3,"Nom","NICOLE")</f>
        <v>7000</v>
      </c>
      <c r="F9" s="32"/>
      <c r="G9" s="30"/>
      <c r="H9" s="32"/>
      <c r="I9" s="30">
        <v>3000</v>
      </c>
      <c r="J9" s="32">
        <f t="shared" si="0"/>
        <v>3000</v>
      </c>
    </row>
    <row r="10" spans="1:12" ht="15">
      <c r="A10" s="28" t="s">
        <v>80</v>
      </c>
      <c r="B10" s="29" t="s">
        <v>101</v>
      </c>
      <c r="C10" s="30"/>
      <c r="D10" s="31">
        <v>5525</v>
      </c>
      <c r="E10" s="147">
        <f>+GETPIVOTDATA("Montant dépensé",Individuel!$A$3,"Nom","KPETEMEY")</f>
        <v>4025</v>
      </c>
      <c r="F10" s="32"/>
      <c r="G10" s="30"/>
      <c r="H10" s="32"/>
      <c r="I10" s="30">
        <v>1500</v>
      </c>
      <c r="J10" s="32">
        <f t="shared" si="0"/>
        <v>1500</v>
      </c>
    </row>
    <row r="11" spans="1:12" ht="15">
      <c r="A11" s="28" t="s">
        <v>64</v>
      </c>
      <c r="B11" s="29" t="s">
        <v>17</v>
      </c>
      <c r="C11" s="30"/>
      <c r="D11" s="31">
        <v>155300</v>
      </c>
      <c r="E11" s="147">
        <f>+GETPIVOTDATA("Montant dépensé",Individuel!$A$3,"Nom","E8")</f>
        <v>143300</v>
      </c>
      <c r="F11" s="32"/>
      <c r="G11" s="30" t="s">
        <v>250</v>
      </c>
      <c r="H11" s="32"/>
      <c r="I11" s="30">
        <v>12000</v>
      </c>
      <c r="J11" s="32">
        <f t="shared" si="0"/>
        <v>12000</v>
      </c>
    </row>
    <row r="12" spans="1:12" ht="15">
      <c r="A12" s="28" t="s">
        <v>134</v>
      </c>
      <c r="B12" s="29" t="s">
        <v>319</v>
      </c>
      <c r="C12" s="30"/>
      <c r="D12" s="31">
        <v>90000</v>
      </c>
      <c r="E12" s="147">
        <f>+GETPIVOTDATA("Montant dépensé",Individuel!$A$3,"Nom","OFIR")</f>
        <v>67050</v>
      </c>
      <c r="F12" s="32"/>
      <c r="G12" s="30"/>
      <c r="H12" s="32"/>
      <c r="I12" s="30">
        <v>22950</v>
      </c>
      <c r="J12" s="32">
        <f t="shared" si="0"/>
        <v>22950</v>
      </c>
    </row>
    <row r="13" spans="1:12" ht="15">
      <c r="A13" s="28" t="s">
        <v>51</v>
      </c>
      <c r="B13" s="29" t="s">
        <v>17</v>
      </c>
      <c r="C13" s="30"/>
      <c r="D13" s="31">
        <v>8000</v>
      </c>
      <c r="E13" s="147">
        <f>+GETPIVOTDATA("Montant dépensé",Individuel!$A$3,"Nom","C1")</f>
        <v>8000</v>
      </c>
      <c r="F13" s="32"/>
      <c r="G13" s="30"/>
      <c r="H13" s="32"/>
      <c r="I13" s="30"/>
      <c r="J13" s="32">
        <f t="shared" si="0"/>
        <v>0</v>
      </c>
      <c r="L13" s="135"/>
    </row>
    <row r="14" spans="1:12" ht="15">
      <c r="A14" s="28" t="s">
        <v>315</v>
      </c>
      <c r="B14" s="29" t="s">
        <v>101</v>
      </c>
      <c r="C14" s="30"/>
      <c r="D14" s="31">
        <v>11000</v>
      </c>
      <c r="E14" s="147">
        <f>+GETPIVOTDATA("Montant dépensé",Individuel!$A$3,"Nom","DARIUS")</f>
        <v>8000</v>
      </c>
      <c r="F14" s="32"/>
      <c r="G14" s="30"/>
      <c r="H14" s="32"/>
      <c r="I14" s="30">
        <v>3000</v>
      </c>
      <c r="J14" s="32">
        <f t="shared" si="0"/>
        <v>3000</v>
      </c>
    </row>
    <row r="15" spans="1:12" ht="15">
      <c r="A15" s="28" t="s">
        <v>309</v>
      </c>
      <c r="B15" s="29" t="s">
        <v>17</v>
      </c>
      <c r="C15" s="30"/>
      <c r="D15" s="31">
        <v>41400</v>
      </c>
      <c r="E15" s="147">
        <f>+GETPIVOTDATA("Montant dépensé",Individuel!$A$3,"Nom","I60")</f>
        <v>40400</v>
      </c>
      <c r="F15" s="32"/>
      <c r="G15" s="30"/>
      <c r="H15" s="32"/>
      <c r="I15" s="30">
        <v>1000</v>
      </c>
      <c r="J15" s="32">
        <f t="shared" si="0"/>
        <v>1000</v>
      </c>
    </row>
    <row r="16" spans="1:12" ht="15">
      <c r="A16" s="28"/>
      <c r="B16" s="29"/>
      <c r="C16" s="30"/>
      <c r="D16" s="31"/>
      <c r="E16" s="147"/>
      <c r="F16" s="32"/>
      <c r="G16" s="30"/>
      <c r="H16" s="32"/>
      <c r="I16" s="30"/>
      <c r="J16" s="32">
        <f t="shared" ref="J16" si="1">C16+D16-E16</f>
        <v>0</v>
      </c>
    </row>
    <row r="17" spans="1:10">
      <c r="A17" s="33" t="s">
        <v>251</v>
      </c>
      <c r="B17" s="34"/>
      <c r="C17" s="35"/>
      <c r="D17" s="36">
        <f>SUM(D2:D16)</f>
        <v>3087270</v>
      </c>
      <c r="E17" s="148">
        <f>SUM(E2:E16)</f>
        <v>3054970.46</v>
      </c>
      <c r="F17" s="35">
        <f>SUM(F2:F12)</f>
        <v>0</v>
      </c>
      <c r="G17" s="35">
        <f>SUM(G2:G12)</f>
        <v>0</v>
      </c>
      <c r="H17" s="35">
        <f>SUM(H2:H12)</f>
        <v>0</v>
      </c>
      <c r="I17" s="35">
        <f>SUM(I2:I16)</f>
        <v>32300</v>
      </c>
      <c r="J17" s="37">
        <f>SUM(J2:J16)</f>
        <v>32299.540000000037</v>
      </c>
    </row>
    <row r="18" spans="1:10">
      <c r="A18" s="38" t="s">
        <v>452</v>
      </c>
      <c r="B18" s="39"/>
      <c r="C18" s="40">
        <v>0</v>
      </c>
      <c r="D18" s="41">
        <v>2623828</v>
      </c>
      <c r="E18" s="149">
        <v>2623828</v>
      </c>
      <c r="F18" s="42"/>
      <c r="G18" s="41"/>
      <c r="H18" s="41">
        <v>0</v>
      </c>
      <c r="I18" s="43"/>
      <c r="J18" s="44">
        <f>+C18+D18-E18+F18-G18</f>
        <v>0</v>
      </c>
    </row>
    <row r="19" spans="1:10">
      <c r="A19" s="45" t="s">
        <v>453</v>
      </c>
      <c r="B19" s="46"/>
      <c r="C19" s="47">
        <v>0</v>
      </c>
      <c r="D19" s="48">
        <v>735984</v>
      </c>
      <c r="E19" s="150">
        <v>735984</v>
      </c>
      <c r="F19" s="48">
        <v>0</v>
      </c>
      <c r="G19" s="48"/>
      <c r="H19" s="48"/>
      <c r="I19" s="49"/>
      <c r="J19" s="44">
        <f>+C19+D19-E19+F19-G19</f>
        <v>0</v>
      </c>
    </row>
    <row r="20" spans="1:10">
      <c r="A20" s="45"/>
      <c r="B20" s="50">
        <v>0</v>
      </c>
      <c r="C20" s="50">
        <v>0</v>
      </c>
      <c r="D20" s="50">
        <v>0</v>
      </c>
      <c r="E20" s="151">
        <v>0</v>
      </c>
      <c r="F20" s="51">
        <v>0</v>
      </c>
      <c r="G20" s="50"/>
      <c r="H20" s="50"/>
      <c r="I20" s="49">
        <v>0</v>
      </c>
      <c r="J20" s="44">
        <f>+C20+D20-E20-F20-G20</f>
        <v>0</v>
      </c>
    </row>
    <row r="21" spans="1:10">
      <c r="A21" s="45"/>
      <c r="B21" s="50">
        <v>0</v>
      </c>
      <c r="C21" s="50">
        <v>0</v>
      </c>
      <c r="D21" s="50">
        <v>0</v>
      </c>
      <c r="E21" s="150"/>
      <c r="F21" s="52">
        <v>0</v>
      </c>
      <c r="G21" s="50"/>
      <c r="H21" s="50">
        <v>0</v>
      </c>
      <c r="I21" s="49">
        <v>0</v>
      </c>
      <c r="J21" s="44">
        <f>+C21+D21-E21+F21</f>
        <v>0</v>
      </c>
    </row>
    <row r="22" spans="1:10">
      <c r="A22" s="53"/>
      <c r="B22" s="54">
        <v>0</v>
      </c>
      <c r="C22" s="54"/>
      <c r="D22" s="54"/>
      <c r="E22" s="152"/>
      <c r="F22" s="55"/>
      <c r="G22" s="54"/>
      <c r="H22" s="54"/>
      <c r="I22" s="56">
        <v>0</v>
      </c>
      <c r="J22" s="44">
        <f>+C22+D22-E22+F22</f>
        <v>0</v>
      </c>
    </row>
    <row r="23" spans="1:10" ht="13.5" thickBot="1">
      <c r="A23" s="57" t="s">
        <v>252</v>
      </c>
      <c r="B23" s="57"/>
      <c r="C23" s="58">
        <f t="shared" ref="C23:J23" si="2">SUM(C18:C22)</f>
        <v>0</v>
      </c>
      <c r="D23" s="58">
        <f t="shared" si="2"/>
        <v>3359812</v>
      </c>
      <c r="E23" s="153">
        <f t="shared" si="2"/>
        <v>3359812</v>
      </c>
      <c r="F23" s="58">
        <f t="shared" si="2"/>
        <v>0</v>
      </c>
      <c r="G23" s="58">
        <f t="shared" si="2"/>
        <v>0</v>
      </c>
      <c r="H23" s="58">
        <f t="shared" si="2"/>
        <v>0</v>
      </c>
      <c r="I23" s="58">
        <f t="shared" si="2"/>
        <v>0</v>
      </c>
      <c r="J23" s="59">
        <f t="shared" si="2"/>
        <v>0</v>
      </c>
    </row>
    <row r="24" spans="1:10" ht="13.5" thickBot="1">
      <c r="A24" s="60" t="s">
        <v>253</v>
      </c>
      <c r="B24" s="61"/>
      <c r="C24" s="62">
        <f>+C17+C23</f>
        <v>0</v>
      </c>
      <c r="D24" s="62">
        <f>+D23</f>
        <v>3359812</v>
      </c>
      <c r="E24" s="154">
        <f>+E17</f>
        <v>3054970.46</v>
      </c>
      <c r="F24" s="62">
        <f t="shared" ref="D24:I24" si="3">+F17+F23</f>
        <v>0</v>
      </c>
      <c r="G24" s="62">
        <f t="shared" si="3"/>
        <v>0</v>
      </c>
      <c r="H24" s="62">
        <f t="shared" si="3"/>
        <v>0</v>
      </c>
      <c r="I24" s="62">
        <f t="shared" si="3"/>
        <v>32300</v>
      </c>
      <c r="J24" s="63">
        <f>+J17+J23</f>
        <v>32299.540000000037</v>
      </c>
    </row>
    <row r="26" spans="1:10">
      <c r="A26" s="64" t="s">
        <v>254</v>
      </c>
      <c r="B26" s="64"/>
      <c r="C26" s="64">
        <v>0</v>
      </c>
      <c r="D26" s="118">
        <v>2623828</v>
      </c>
      <c r="E26" s="155">
        <v>3087270</v>
      </c>
      <c r="F26" s="118"/>
      <c r="G26" s="118">
        <v>735984</v>
      </c>
      <c r="H26" s="118"/>
      <c r="I26" s="118">
        <f>+C26+D26-E26-F26+G26</f>
        <v>272542</v>
      </c>
    </row>
    <row r="27" spans="1:10">
      <c r="A27" s="65"/>
      <c r="B27" s="65"/>
      <c r="C27" s="65"/>
      <c r="D27" s="65"/>
      <c r="E27" s="156"/>
      <c r="F27" s="65"/>
      <c r="G27" s="65"/>
      <c r="H27" s="65"/>
      <c r="I27" s="65"/>
    </row>
    <row r="28" spans="1:10">
      <c r="A28" s="66" t="s">
        <v>255</v>
      </c>
      <c r="B28" s="67"/>
      <c r="C28" s="65"/>
      <c r="D28" s="66" t="s">
        <v>256</v>
      </c>
      <c r="E28" s="157"/>
      <c r="F28" s="65"/>
      <c r="G28" s="66" t="s">
        <v>257</v>
      </c>
      <c r="H28" s="67"/>
      <c r="I28" s="65"/>
      <c r="J28" s="135"/>
    </row>
    <row r="29" spans="1:10">
      <c r="A29" s="68" t="s">
        <v>258</v>
      </c>
      <c r="B29" s="69">
        <v>0</v>
      </c>
      <c r="C29" s="65"/>
      <c r="D29" s="68" t="s">
        <v>259</v>
      </c>
      <c r="E29" s="158">
        <f>D23</f>
        <v>3359812</v>
      </c>
      <c r="F29" s="65"/>
      <c r="G29" s="68" t="s">
        <v>258</v>
      </c>
      <c r="H29" s="69">
        <f>+I26</f>
        <v>272542</v>
      </c>
      <c r="I29" s="70"/>
    </row>
    <row r="30" spans="1:10">
      <c r="A30" s="68" t="s">
        <v>260</v>
      </c>
      <c r="B30" s="69">
        <v>0</v>
      </c>
      <c r="C30" s="65"/>
      <c r="D30" s="68" t="s">
        <v>261</v>
      </c>
      <c r="E30" s="158">
        <f>+E17</f>
        <v>3054970.46</v>
      </c>
      <c r="F30" s="65"/>
      <c r="G30" s="68" t="s">
        <v>260</v>
      </c>
      <c r="H30" s="69">
        <f>+J23</f>
        <v>0</v>
      </c>
      <c r="I30" s="70"/>
    </row>
    <row r="31" spans="1:10">
      <c r="A31" s="68" t="s">
        <v>451</v>
      </c>
      <c r="B31" s="69"/>
      <c r="C31" s="65"/>
      <c r="D31" s="68"/>
      <c r="E31" s="158"/>
      <c r="F31" s="65"/>
      <c r="G31" s="68" t="s">
        <v>451</v>
      </c>
      <c r="H31" s="69">
        <f>J17</f>
        <v>32299.540000000037</v>
      </c>
      <c r="I31" s="70"/>
    </row>
    <row r="32" spans="1:10">
      <c r="A32" s="71" t="s">
        <v>262</v>
      </c>
      <c r="B32" s="72">
        <f>+B29+B30</f>
        <v>0</v>
      </c>
      <c r="C32" s="65"/>
      <c r="D32" s="71"/>
      <c r="E32" s="159">
        <f>+E29-E30</f>
        <v>304841.54000000004</v>
      </c>
      <c r="F32" s="65"/>
      <c r="G32" s="71" t="s">
        <v>263</v>
      </c>
      <c r="H32" s="72">
        <f>SUM(H29:H31)</f>
        <v>304841.54000000004</v>
      </c>
      <c r="I32" s="70"/>
      <c r="J32" s="27" t="s">
        <v>250</v>
      </c>
    </row>
    <row r="33" spans="1:9">
      <c r="A33" s="65"/>
      <c r="B33" s="65"/>
      <c r="C33" s="65"/>
      <c r="D33" s="65"/>
      <c r="E33" s="156"/>
      <c r="F33" s="65"/>
      <c r="G33" s="65"/>
      <c r="H33" s="65"/>
      <c r="I33" s="65"/>
    </row>
    <row r="34" spans="1:9">
      <c r="A34" s="65" t="s">
        <v>264</v>
      </c>
      <c r="B34" s="65">
        <f>+B32+E32</f>
        <v>304841.54000000004</v>
      </c>
      <c r="C34" s="65"/>
      <c r="D34" s="65"/>
      <c r="E34" s="156"/>
      <c r="F34" s="65"/>
      <c r="G34" s="65"/>
      <c r="H34" s="65"/>
      <c r="I34" s="65"/>
    </row>
    <row r="35" spans="1:9">
      <c r="A35" s="65" t="s">
        <v>265</v>
      </c>
      <c r="B35" s="65">
        <f>+H32</f>
        <v>304841.54000000004</v>
      </c>
      <c r="C35" s="65"/>
      <c r="D35" s="65"/>
      <c r="E35" s="156"/>
      <c r="F35" s="65"/>
      <c r="G35" s="65"/>
      <c r="H35" s="65"/>
      <c r="I35" s="65"/>
    </row>
    <row r="36" spans="1:9">
      <c r="A36" s="65" t="s">
        <v>266</v>
      </c>
      <c r="B36" s="65">
        <f>+B34-B35</f>
        <v>0</v>
      </c>
      <c r="C36" s="65"/>
      <c r="D36" s="65"/>
      <c r="E36" s="156"/>
      <c r="F36" s="65"/>
      <c r="G36" s="65"/>
      <c r="H36" s="65"/>
      <c r="I36" s="65"/>
    </row>
    <row r="37" spans="1:9">
      <c r="A37" s="65"/>
      <c r="B37" s="65"/>
      <c r="C37" s="65"/>
      <c r="D37" s="65"/>
      <c r="E37" s="156"/>
      <c r="F37" s="65" t="s">
        <v>250</v>
      </c>
      <c r="G37" s="65"/>
      <c r="H37" s="65"/>
      <c r="I37" s="65"/>
    </row>
    <row r="38" spans="1:9">
      <c r="A38" s="65"/>
      <c r="B38" s="65"/>
      <c r="C38" s="65"/>
      <c r="D38" s="65"/>
      <c r="E38" s="156"/>
      <c r="F38" s="65"/>
      <c r="G38" s="65"/>
      <c r="H38" s="65"/>
      <c r="I38" s="65"/>
    </row>
    <row r="39" spans="1:9">
      <c r="A39" s="65"/>
      <c r="B39" s="65"/>
      <c r="C39" s="65"/>
      <c r="D39" s="65"/>
      <c r="E39" s="156"/>
      <c r="F39" s="65"/>
      <c r="G39" s="65"/>
      <c r="H39" s="65"/>
      <c r="I39" s="65"/>
    </row>
    <row r="40" spans="1:9">
      <c r="A40" s="65"/>
      <c r="B40" s="65"/>
      <c r="C40" s="65"/>
      <c r="D40" s="65"/>
      <c r="E40" s="156"/>
      <c r="F40" s="65"/>
      <c r="G40" s="65"/>
      <c r="H40" s="65"/>
      <c r="I40" s="65"/>
    </row>
    <row r="41" spans="1:9">
      <c r="A41" s="65"/>
      <c r="B41" s="65"/>
      <c r="C41" s="65"/>
      <c r="D41" s="65"/>
      <c r="E41" s="156"/>
      <c r="F41" s="65"/>
      <c r="G41" s="65"/>
      <c r="H41" s="65"/>
      <c r="I41" s="65"/>
    </row>
  </sheetData>
  <pageMargins left="0.7" right="0.7" top="0.75" bottom="0.75" header="0.3" footer="0.3"/>
  <pageSetup paperSize="9" orientation="portrait" horizontalDpi="4294967293" r:id="rId1"/>
  <ignoredErrors>
    <ignoredError sqref="J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jan2017</vt:lpstr>
      <vt:lpstr>Details</vt:lpstr>
      <vt:lpstr>Individuel</vt:lpstr>
      <vt:lpstr>RECAP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Ilgen</dc:creator>
  <cp:lastModifiedBy>Ilgen</cp:lastModifiedBy>
  <dcterms:created xsi:type="dcterms:W3CDTF">2017-01-22T14:59:29Z</dcterms:created>
  <dcterms:modified xsi:type="dcterms:W3CDTF">2017-03-25T10:00:50Z</dcterms:modified>
</cp:coreProperties>
</file>