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tabRatio="790" activeTab="3"/>
  </bookViews>
  <sheets>
    <sheet name="Data Mars17" sheetId="5" r:id="rId1"/>
    <sheet name="Details" sheetId="9" r:id="rId2"/>
    <sheet name="Individual" sheetId="6" r:id="rId3"/>
    <sheet name="RECAP Mars17" sheetId="8" r:id="rId4"/>
    <sheet name="Tableau de Donateur" sheetId="10" r:id="rId5"/>
  </sheets>
  <definedNames>
    <definedName name="_xlnm._FilterDatabase" localSheetId="0" hidden="1">'Data Mars17'!$A$1:$M$520</definedName>
  </definedNames>
  <calcPr calcId="125725"/>
  <pivotCaches>
    <pivotCache cacheId="2" r:id="rId6"/>
    <pivotCache cacheId="3" r:id="rId7"/>
  </pivotCaches>
</workbook>
</file>

<file path=xl/calcChain.xml><?xml version="1.0" encoding="utf-8"?>
<calcChain xmlns="http://schemas.openxmlformats.org/spreadsheetml/2006/main">
  <c r="I15" i="10"/>
  <c r="N14"/>
  <c r="J15" s="1"/>
  <c r="I14"/>
  <c r="L14" s="1"/>
  <c r="L15" s="1"/>
  <c r="F14"/>
  <c r="M13"/>
  <c r="G13"/>
  <c r="F13"/>
  <c r="K8"/>
  <c r="N7"/>
  <c r="K7"/>
  <c r="M7" s="1"/>
  <c r="M8" s="1"/>
  <c r="H7"/>
  <c r="F7"/>
  <c r="L7" s="1"/>
  <c r="L8" s="1"/>
  <c r="I6"/>
  <c r="H6"/>
  <c r="F6"/>
  <c r="L6" s="1"/>
  <c r="K6" l="1"/>
  <c r="M6" s="1"/>
  <c r="I13"/>
  <c r="L13" s="1"/>
  <c r="J14"/>
  <c r="J13" l="1"/>
  <c r="M14"/>
  <c r="M15" s="1"/>
  <c r="E24" i="8"/>
  <c r="D11"/>
  <c r="H417" i="5" l="1"/>
  <c r="D9" i="8"/>
  <c r="H21" l="1"/>
  <c r="B30" l="1"/>
  <c r="I15" l="1"/>
  <c r="J14" l="1"/>
  <c r="F16" l="1"/>
  <c r="I21" l="1"/>
  <c r="I22" s="1"/>
  <c r="I24" l="1"/>
  <c r="G2" i="5" l="1"/>
  <c r="G520" s="1"/>
  <c r="B27" i="8" l="1"/>
  <c r="C24"/>
  <c r="F15" l="1"/>
  <c r="I2" i="5" l="1"/>
  <c r="I3" l="1"/>
  <c r="I4" s="1"/>
  <c r="I5" s="1"/>
  <c r="I6" s="1"/>
  <c r="I7" s="1"/>
  <c r="I8" s="1"/>
  <c r="I9" s="1"/>
  <c r="I10" s="1"/>
  <c r="I11" s="1"/>
  <c r="I12" s="1"/>
  <c r="I13" s="1"/>
  <c r="I14" s="1"/>
  <c r="I15" s="1"/>
  <c r="I16" s="1"/>
  <c r="I17" s="1"/>
  <c r="I18" s="1"/>
  <c r="I19" s="1"/>
  <c r="I20" s="1"/>
  <c r="I21" s="1"/>
  <c r="I22" s="1"/>
  <c r="I23" s="1"/>
  <c r="I24" s="1"/>
  <c r="I25" s="1"/>
  <c r="I26" s="1"/>
  <c r="I27" s="1"/>
  <c r="I28" s="1"/>
  <c r="I29" s="1"/>
  <c r="I30" s="1"/>
  <c r="I31" s="1"/>
  <c r="I32" s="1"/>
  <c r="I33" s="1"/>
  <c r="I34" s="1"/>
  <c r="I35" s="1"/>
  <c r="I36" s="1"/>
  <c r="I37" s="1"/>
  <c r="I38" s="1"/>
  <c r="I39" s="1"/>
  <c r="I40" s="1"/>
  <c r="I41" s="1"/>
  <c r="I42" s="1"/>
  <c r="I43" s="1"/>
  <c r="I44" s="1"/>
  <c r="I45" s="1"/>
  <c r="I46" s="1"/>
  <c r="I47" s="1"/>
  <c r="I48" s="1"/>
  <c r="I49" s="1"/>
  <c r="I50" s="1"/>
  <c r="I51" s="1"/>
  <c r="I52" s="1"/>
  <c r="I53" s="1"/>
  <c r="I54" s="1"/>
  <c r="I55" s="1"/>
  <c r="I56" s="1"/>
  <c r="I57" s="1"/>
  <c r="I58" s="1"/>
  <c r="I59" s="1"/>
  <c r="I60" s="1"/>
  <c r="I61" s="1"/>
  <c r="I62" s="1"/>
  <c r="I63" s="1"/>
  <c r="I64" s="1"/>
  <c r="I65" s="1"/>
  <c r="I66" s="1"/>
  <c r="I67" s="1"/>
  <c r="I68" s="1"/>
  <c r="I69" s="1"/>
  <c r="I70" s="1"/>
  <c r="I71" s="1"/>
  <c r="I72" s="1"/>
  <c r="I73" s="1"/>
  <c r="I74" s="1"/>
  <c r="I75" s="1"/>
  <c r="I76" s="1"/>
  <c r="I77" s="1"/>
  <c r="I78" s="1"/>
  <c r="I79" s="1"/>
  <c r="I80" s="1"/>
  <c r="I81" s="1"/>
  <c r="I82" s="1"/>
  <c r="I83" s="1"/>
  <c r="I84" s="1"/>
  <c r="I85" s="1"/>
  <c r="I86" s="1"/>
  <c r="I87" s="1"/>
  <c r="I88" s="1"/>
  <c r="I89" s="1"/>
  <c r="I90" s="1"/>
  <c r="I91" s="1"/>
  <c r="I92" s="1"/>
  <c r="I93" s="1"/>
  <c r="I94" s="1"/>
  <c r="I95" s="1"/>
  <c r="I96" s="1"/>
  <c r="I97" s="1"/>
  <c r="I98" s="1"/>
  <c r="I99" s="1"/>
  <c r="I100" s="1"/>
  <c r="I101" s="1"/>
  <c r="I102" s="1"/>
  <c r="I103" s="1"/>
  <c r="I104" s="1"/>
  <c r="I105" s="1"/>
  <c r="I106" s="1"/>
  <c r="I107" s="1"/>
  <c r="I108" s="1"/>
  <c r="I109" s="1"/>
  <c r="I110" s="1"/>
  <c r="I111" s="1"/>
  <c r="I112" s="1"/>
  <c r="I113" s="1"/>
  <c r="I114" s="1"/>
  <c r="I115" s="1"/>
  <c r="I116" s="1"/>
  <c r="I117" s="1"/>
  <c r="I118" s="1"/>
  <c r="I119" s="1"/>
  <c r="I120" s="1"/>
  <c r="I121" s="1"/>
  <c r="I122" s="1"/>
  <c r="I123" s="1"/>
  <c r="I124" s="1"/>
  <c r="I125" s="1"/>
  <c r="I126" s="1"/>
  <c r="I127" s="1"/>
  <c r="I128" s="1"/>
  <c r="I129" s="1"/>
  <c r="I130" s="1"/>
  <c r="I131" s="1"/>
  <c r="I132" s="1"/>
  <c r="I133" s="1"/>
  <c r="I134" s="1"/>
  <c r="I135" s="1"/>
  <c r="I136" s="1"/>
  <c r="I137" s="1"/>
  <c r="I138" s="1"/>
  <c r="I139" s="1"/>
  <c r="I140" s="1"/>
  <c r="I141" s="1"/>
  <c r="I142" s="1"/>
  <c r="I143" s="1"/>
  <c r="I144" s="1"/>
  <c r="I145" s="1"/>
  <c r="I146" s="1"/>
  <c r="I147" s="1"/>
  <c r="I148" s="1"/>
  <c r="I149" s="1"/>
  <c r="I150" s="1"/>
  <c r="I151" s="1"/>
  <c r="I152" s="1"/>
  <c r="I153" s="1"/>
  <c r="I154" s="1"/>
  <c r="I155" s="1"/>
  <c r="I156" s="1"/>
  <c r="I157" s="1"/>
  <c r="I158" s="1"/>
  <c r="I159" s="1"/>
  <c r="I160" s="1"/>
  <c r="I161" s="1"/>
  <c r="I162" s="1"/>
  <c r="I163" s="1"/>
  <c r="I164" s="1"/>
  <c r="I165" s="1"/>
  <c r="I166" s="1"/>
  <c r="I167" s="1"/>
  <c r="I168" s="1"/>
  <c r="I169" s="1"/>
  <c r="I170" s="1"/>
  <c r="I171" s="1"/>
  <c r="I172" s="1"/>
  <c r="I173" s="1"/>
  <c r="I174" s="1"/>
  <c r="I175" s="1"/>
  <c r="I176" s="1"/>
  <c r="I177" s="1"/>
  <c r="I178" s="1"/>
  <c r="I179" s="1"/>
  <c r="I180" s="1"/>
  <c r="I181" s="1"/>
  <c r="I182" s="1"/>
  <c r="I183" s="1"/>
  <c r="I184" s="1"/>
  <c r="I185" s="1"/>
  <c r="I186" s="1"/>
  <c r="I187" s="1"/>
  <c r="I188" s="1"/>
  <c r="I189" s="1"/>
  <c r="I190" s="1"/>
  <c r="I191" s="1"/>
  <c r="I192" s="1"/>
  <c r="I193" s="1"/>
  <c r="I194" s="1"/>
  <c r="I195" s="1"/>
  <c r="I196" s="1"/>
  <c r="I197" s="1"/>
  <c r="I198" s="1"/>
  <c r="I199" s="1"/>
  <c r="I200" s="1"/>
  <c r="I201" s="1"/>
  <c r="I202" s="1"/>
  <c r="I203" s="1"/>
  <c r="I204" s="1"/>
  <c r="I205" s="1"/>
  <c r="I206" s="1"/>
  <c r="I207" s="1"/>
  <c r="I208" s="1"/>
  <c r="I209" s="1"/>
  <c r="I210" s="1"/>
  <c r="I211" s="1"/>
  <c r="I212" s="1"/>
  <c r="I213" s="1"/>
  <c r="I214" s="1"/>
  <c r="I215" s="1"/>
  <c r="I216" s="1"/>
  <c r="I217" s="1"/>
  <c r="I218" s="1"/>
  <c r="I219" s="1"/>
  <c r="I220" s="1"/>
  <c r="I221" s="1"/>
  <c r="I222" s="1"/>
  <c r="I223" s="1"/>
  <c r="I224" s="1"/>
  <c r="I225" s="1"/>
  <c r="I226" s="1"/>
  <c r="I227" s="1"/>
  <c r="I228" s="1"/>
  <c r="I229" s="1"/>
  <c r="I230" s="1"/>
  <c r="I231" s="1"/>
  <c r="I232" s="1"/>
  <c r="I233" s="1"/>
  <c r="I234" s="1"/>
  <c r="I235" s="1"/>
  <c r="I236" s="1"/>
  <c r="I237" s="1"/>
  <c r="I238" s="1"/>
  <c r="I239" s="1"/>
  <c r="I240" s="1"/>
  <c r="I241" s="1"/>
  <c r="I242" s="1"/>
  <c r="I243" s="1"/>
  <c r="I244" s="1"/>
  <c r="I245" s="1"/>
  <c r="I246" s="1"/>
  <c r="I247" s="1"/>
  <c r="I248" s="1"/>
  <c r="I249" s="1"/>
  <c r="I250" s="1"/>
  <c r="I251" s="1"/>
  <c r="I252" s="1"/>
  <c r="I253" s="1"/>
  <c r="I254" s="1"/>
  <c r="I255" s="1"/>
  <c r="I256" s="1"/>
  <c r="I257" s="1"/>
  <c r="I258" s="1"/>
  <c r="I259" s="1"/>
  <c r="I260" s="1"/>
  <c r="I261" s="1"/>
  <c r="I262" s="1"/>
  <c r="I263" s="1"/>
  <c r="I264" s="1"/>
  <c r="I265" s="1"/>
  <c r="I266" s="1"/>
  <c r="I267" s="1"/>
  <c r="I268" s="1"/>
  <c r="I269" s="1"/>
  <c r="I270" s="1"/>
  <c r="I271" s="1"/>
  <c r="I272" s="1"/>
  <c r="I273" s="1"/>
  <c r="I274" s="1"/>
  <c r="I275" s="1"/>
  <c r="I276" s="1"/>
  <c r="I277" s="1"/>
  <c r="I278" s="1"/>
  <c r="I279" s="1"/>
  <c r="I280" s="1"/>
  <c r="I281" s="1"/>
  <c r="I282" s="1"/>
  <c r="I283" s="1"/>
  <c r="I284" s="1"/>
  <c r="I285" s="1"/>
  <c r="I286" s="1"/>
  <c r="I287" s="1"/>
  <c r="I288" s="1"/>
  <c r="I289" s="1"/>
  <c r="I290" s="1"/>
  <c r="I291" s="1"/>
  <c r="I292" s="1"/>
  <c r="I293" s="1"/>
  <c r="I294" s="1"/>
  <c r="I295" s="1"/>
  <c r="I296" s="1"/>
  <c r="I297" s="1"/>
  <c r="I298" s="1"/>
  <c r="I299" s="1"/>
  <c r="I300" s="1"/>
  <c r="I301" s="1"/>
  <c r="I302" s="1"/>
  <c r="I303" s="1"/>
  <c r="I304" s="1"/>
  <c r="I305" s="1"/>
  <c r="I306" s="1"/>
  <c r="I307" s="1"/>
  <c r="I308" s="1"/>
  <c r="I309" s="1"/>
  <c r="I310" s="1"/>
  <c r="I311" s="1"/>
  <c r="I312" s="1"/>
  <c r="I313" s="1"/>
  <c r="I314" s="1"/>
  <c r="I315" s="1"/>
  <c r="I316" s="1"/>
  <c r="I317" s="1"/>
  <c r="I318" s="1"/>
  <c r="I319" s="1"/>
  <c r="I320" s="1"/>
  <c r="I321" s="1"/>
  <c r="I322" s="1"/>
  <c r="I323" s="1"/>
  <c r="I324" s="1"/>
  <c r="I325" s="1"/>
  <c r="I326" s="1"/>
  <c r="I327" s="1"/>
  <c r="I328" s="1"/>
  <c r="I329" s="1"/>
  <c r="I330" s="1"/>
  <c r="I331" s="1"/>
  <c r="I332" s="1"/>
  <c r="I333" s="1"/>
  <c r="I334" s="1"/>
  <c r="I335" s="1"/>
  <c r="I336" s="1"/>
  <c r="I337" s="1"/>
  <c r="I338" s="1"/>
  <c r="I339" s="1"/>
  <c r="I340" s="1"/>
  <c r="I341" s="1"/>
  <c r="I342" s="1"/>
  <c r="I343" s="1"/>
  <c r="I344" s="1"/>
  <c r="I345" s="1"/>
  <c r="I346" s="1"/>
  <c r="I347" s="1"/>
  <c r="I348" s="1"/>
  <c r="I349" s="1"/>
  <c r="I350" s="1"/>
  <c r="I351" s="1"/>
  <c r="I352" s="1"/>
  <c r="I353" s="1"/>
  <c r="I354" s="1"/>
  <c r="I355" s="1"/>
  <c r="I356" s="1"/>
  <c r="I357" s="1"/>
  <c r="I358" s="1"/>
  <c r="I359" s="1"/>
  <c r="I360" s="1"/>
  <c r="I361" s="1"/>
  <c r="I362" s="1"/>
  <c r="I363" s="1"/>
  <c r="I364" s="1"/>
  <c r="I365" s="1"/>
  <c r="I366" s="1"/>
  <c r="I367" s="1"/>
  <c r="I368" s="1"/>
  <c r="I369" s="1"/>
  <c r="I370" s="1"/>
  <c r="I371" s="1"/>
  <c r="I372" s="1"/>
  <c r="I373" s="1"/>
  <c r="I374" s="1"/>
  <c r="I375" s="1"/>
  <c r="I376" s="1"/>
  <c r="I377" s="1"/>
  <c r="I378" s="1"/>
  <c r="I379" s="1"/>
  <c r="I380" s="1"/>
  <c r="I381" s="1"/>
  <c r="I382" s="1"/>
  <c r="I383" s="1"/>
  <c r="I384" s="1"/>
  <c r="I385" s="1"/>
  <c r="I386" s="1"/>
  <c r="I387" s="1"/>
  <c r="I388" s="1"/>
  <c r="I389" s="1"/>
  <c r="I390" s="1"/>
  <c r="I391" s="1"/>
  <c r="I392" s="1"/>
  <c r="I393" s="1"/>
  <c r="I394" s="1"/>
  <c r="I395" s="1"/>
  <c r="I396" s="1"/>
  <c r="I397" s="1"/>
  <c r="I398" s="1"/>
  <c r="I399" s="1"/>
  <c r="I400" s="1"/>
  <c r="I401" s="1"/>
  <c r="I402" s="1"/>
  <c r="I403" s="1"/>
  <c r="I404" s="1"/>
  <c r="I405" s="1"/>
  <c r="I406" s="1"/>
  <c r="I407" s="1"/>
  <c r="I408" s="1"/>
  <c r="I409" s="1"/>
  <c r="I410" s="1"/>
  <c r="I411" s="1"/>
  <c r="I412" s="1"/>
  <c r="I413" s="1"/>
  <c r="I414" s="1"/>
  <c r="I415" s="1"/>
  <c r="I416" s="1"/>
  <c r="I417" s="1"/>
  <c r="I418" s="1"/>
  <c r="I419" s="1"/>
  <c r="I420" s="1"/>
  <c r="I421" s="1"/>
  <c r="I422" s="1"/>
  <c r="I423" s="1"/>
  <c r="I424" s="1"/>
  <c r="I425" s="1"/>
  <c r="I426" s="1"/>
  <c r="I427" s="1"/>
  <c r="I428" s="1"/>
  <c r="I429" s="1"/>
  <c r="I430" s="1"/>
  <c r="I431" s="1"/>
  <c r="I432" s="1"/>
  <c r="I433" s="1"/>
  <c r="I434" s="1"/>
  <c r="I435" s="1"/>
  <c r="I436" s="1"/>
  <c r="I437" s="1"/>
  <c r="I438" s="1"/>
  <c r="I439" s="1"/>
  <c r="I440" s="1"/>
  <c r="I441" s="1"/>
  <c r="I442" s="1"/>
  <c r="I443" s="1"/>
  <c r="I444" s="1"/>
  <c r="I445" s="1"/>
  <c r="I446" s="1"/>
  <c r="I447" s="1"/>
  <c r="I448" s="1"/>
  <c r="I449" s="1"/>
  <c r="I450" s="1"/>
  <c r="I451" s="1"/>
  <c r="I452" s="1"/>
  <c r="I453" s="1"/>
  <c r="I454" s="1"/>
  <c r="I455" s="1"/>
  <c r="I456" s="1"/>
  <c r="I457" s="1"/>
  <c r="I458" s="1"/>
  <c r="I459" s="1"/>
  <c r="I460" s="1"/>
  <c r="I461" s="1"/>
  <c r="I462" s="1"/>
  <c r="I463" s="1"/>
  <c r="I464" s="1"/>
  <c r="I465" s="1"/>
  <c r="I466" s="1"/>
  <c r="I467" s="1"/>
  <c r="I468" s="1"/>
  <c r="I469" s="1"/>
  <c r="I470" s="1"/>
  <c r="I471" s="1"/>
  <c r="I472" s="1"/>
  <c r="I473" s="1"/>
  <c r="I474" s="1"/>
  <c r="I475" s="1"/>
  <c r="I476" s="1"/>
  <c r="I477" s="1"/>
  <c r="I478" s="1"/>
  <c r="I479" s="1"/>
  <c r="I480" s="1"/>
  <c r="I481" s="1"/>
  <c r="I482" s="1"/>
  <c r="I483" s="1"/>
  <c r="I484" s="1"/>
  <c r="I485" s="1"/>
  <c r="I486" s="1"/>
  <c r="I487" s="1"/>
  <c r="I488" s="1"/>
  <c r="I489" s="1"/>
  <c r="I490" s="1"/>
  <c r="I491" s="1"/>
  <c r="I492" s="1"/>
  <c r="I493" s="1"/>
  <c r="I494" s="1"/>
  <c r="I495" s="1"/>
  <c r="I496" s="1"/>
  <c r="I497" s="1"/>
  <c r="I498" s="1"/>
  <c r="I499" s="1"/>
  <c r="I500" s="1"/>
  <c r="I501" s="1"/>
  <c r="I502" s="1"/>
  <c r="I503" s="1"/>
  <c r="I504" s="1"/>
  <c r="I505" s="1"/>
  <c r="I506" s="1"/>
  <c r="I507" s="1"/>
  <c r="I508" s="1"/>
  <c r="I509" s="1"/>
  <c r="I510" s="1"/>
  <c r="B29" i="8"/>
  <c r="C15"/>
  <c r="J2" l="1"/>
  <c r="A4"/>
  <c r="A5"/>
  <c r="A6"/>
  <c r="A7"/>
  <c r="A8"/>
  <c r="A9"/>
  <c r="A10"/>
  <c r="A11"/>
  <c r="A12"/>
  <c r="A13"/>
  <c r="A3"/>
  <c r="E10"/>
  <c r="E7"/>
  <c r="E6"/>
  <c r="E13"/>
  <c r="E9"/>
  <c r="E5"/>
  <c r="E3"/>
  <c r="E8"/>
  <c r="E11"/>
  <c r="E12"/>
  <c r="E4"/>
  <c r="J13" l="1"/>
  <c r="J10"/>
  <c r="J12"/>
  <c r="J11"/>
  <c r="J9"/>
  <c r="J7"/>
  <c r="J6"/>
  <c r="J8"/>
  <c r="H520" i="5"/>
  <c r="I520" l="1"/>
  <c r="H27" i="8"/>
  <c r="G21"/>
  <c r="F21"/>
  <c r="E21"/>
  <c r="D21"/>
  <c r="C21"/>
  <c r="C22" s="1"/>
  <c r="J20"/>
  <c r="J19"/>
  <c r="J18"/>
  <c r="J17"/>
  <c r="J16"/>
  <c r="H15"/>
  <c r="H22" s="1"/>
  <c r="G15"/>
  <c r="G22" s="1"/>
  <c r="F22"/>
  <c r="D15"/>
  <c r="J21" l="1"/>
  <c r="H28" s="1"/>
  <c r="D22"/>
  <c r="E15"/>
  <c r="J3"/>
  <c r="J4"/>
  <c r="J5"/>
  <c r="J15" l="1"/>
  <c r="J22" s="1"/>
  <c r="E22"/>
  <c r="E28" s="1"/>
  <c r="E30" l="1"/>
  <c r="B32" s="1"/>
  <c r="I27"/>
  <c r="H29"/>
  <c r="H30" s="1"/>
  <c r="B33" s="1"/>
  <c r="B34" l="1"/>
</calcChain>
</file>

<file path=xl/comments1.xml><?xml version="1.0" encoding="utf-8"?>
<comments xmlns="http://schemas.openxmlformats.org/spreadsheetml/2006/main">
  <authors>
    <author>Auteur</author>
  </authors>
  <commentList>
    <comment ref="H435" authorId="0">
      <text>
        <r>
          <rPr>
            <sz val="9"/>
            <color indexed="81"/>
            <rFont val="Tahoma"/>
            <family val="2"/>
          </rPr>
          <t xml:space="preserve">Remise de 1000 Fcfa sur la facture
</t>
        </r>
      </text>
    </comment>
  </commentList>
</comments>
</file>

<file path=xl/comments2.xml><?xml version="1.0" encoding="utf-8"?>
<comments xmlns="http://schemas.openxmlformats.org/spreadsheetml/2006/main">
  <authors>
    <author>Auteur</author>
  </authors>
  <commentList>
    <comment ref="E16" authorId="0">
      <text>
        <r>
          <rPr>
            <sz val="9"/>
            <color indexed="81"/>
            <rFont val="Tahoma"/>
            <family val="2"/>
          </rPr>
          <t xml:space="preserve">Frais bancaires
</t>
        </r>
      </text>
    </comment>
  </commentList>
</comments>
</file>

<file path=xl/comments3.xml><?xml version="1.0" encoding="utf-8"?>
<comments xmlns="http://schemas.openxmlformats.org/spreadsheetml/2006/main">
  <authors>
    <author>Auteur</author>
  </authors>
  <commentList>
    <comment ref="F7" authorId="0">
      <text>
        <r>
          <rPr>
            <sz val="9"/>
            <color indexed="81"/>
            <rFont val="Tahoma"/>
            <family val="2"/>
          </rPr>
          <t xml:space="preserve">Y compris le transfer de Luc a Rens
</t>
        </r>
      </text>
    </comment>
    <comment ref="I14" authorId="0">
      <text>
        <r>
          <rPr>
            <sz val="9"/>
            <color indexed="81"/>
            <rFont val="Tahoma"/>
            <family val="2"/>
          </rPr>
          <t xml:space="preserve">Y compris les frais bancaire de 3300
</t>
        </r>
      </text>
    </comment>
  </commentList>
</comments>
</file>

<file path=xl/sharedStrings.xml><?xml version="1.0" encoding="utf-8"?>
<sst xmlns="http://schemas.openxmlformats.org/spreadsheetml/2006/main" count="4679" uniqueCount="596">
  <si>
    <t>Date</t>
  </si>
  <si>
    <t>Détails</t>
  </si>
  <si>
    <t>Type de dépenses</t>
  </si>
  <si>
    <t>Departement</t>
  </si>
  <si>
    <t>Montant reçu</t>
  </si>
  <si>
    <t>Montant dépensé</t>
  </si>
  <si>
    <t>Balance</t>
  </si>
  <si>
    <t>Nom</t>
  </si>
  <si>
    <t>Donateur</t>
  </si>
  <si>
    <t>N° Reçu</t>
  </si>
  <si>
    <t>Justificatif</t>
  </si>
  <si>
    <t>Investigation</t>
  </si>
  <si>
    <t>I60</t>
  </si>
  <si>
    <t>Office</t>
  </si>
  <si>
    <t>Management</t>
  </si>
  <si>
    <t>RENS</t>
  </si>
  <si>
    <t>BAKENOU</t>
  </si>
  <si>
    <t>Legal</t>
  </si>
  <si>
    <t>DARIUS</t>
  </si>
  <si>
    <t>DAVID</t>
  </si>
  <si>
    <t>I26</t>
  </si>
  <si>
    <t>MENSAH</t>
  </si>
  <si>
    <t>NICOLE</t>
  </si>
  <si>
    <t>Commentaire</t>
  </si>
  <si>
    <t>TOTAL</t>
  </si>
  <si>
    <t>I70</t>
  </si>
  <si>
    <t>FIDAR</t>
  </si>
  <si>
    <t>I33</t>
  </si>
  <si>
    <t>Mois</t>
  </si>
  <si>
    <t>Row Labels</t>
  </si>
  <si>
    <t>Grand Total</t>
  </si>
  <si>
    <t>Sum of Montant dépensé</t>
  </si>
  <si>
    <t>NOM</t>
  </si>
  <si>
    <t>Département</t>
  </si>
  <si>
    <t>Total reçu</t>
  </si>
  <si>
    <t>Total dépensé</t>
  </si>
  <si>
    <t>Total Transfert</t>
  </si>
  <si>
    <t>Fonds Exterieur pour le projet</t>
  </si>
  <si>
    <t xml:space="preserve"> </t>
  </si>
  <si>
    <t>TOTAL CAISSE</t>
  </si>
  <si>
    <t>TOTAL BANQUES</t>
  </si>
  <si>
    <t>TOTAL GENERAL</t>
  </si>
  <si>
    <t>Cash book</t>
  </si>
  <si>
    <t>Mouvements mensuels</t>
  </si>
  <si>
    <t>caisse</t>
  </si>
  <si>
    <t>Reçu</t>
  </si>
  <si>
    <t>banque</t>
  </si>
  <si>
    <t>Dépensé</t>
  </si>
  <si>
    <t>total</t>
  </si>
  <si>
    <t>total+avances</t>
  </si>
  <si>
    <t>Comptabilité</t>
  </si>
  <si>
    <t>Réel</t>
  </si>
  <si>
    <t>Difference</t>
  </si>
  <si>
    <t>ECOBANK SCDA PROJET EAGLE TOGO.</t>
  </si>
  <si>
    <t>Mars</t>
  </si>
  <si>
    <t>Local transport</t>
  </si>
  <si>
    <t>Mission No1: Aller -BKS</t>
  </si>
  <si>
    <t>Transport</t>
  </si>
  <si>
    <t>Mission No1: BKS-Hedzranawoe</t>
  </si>
  <si>
    <t>Mission No1: Hedzranawoe-bureau</t>
  </si>
  <si>
    <t>Mission No1: Aller-Aflao</t>
  </si>
  <si>
    <t>Mission No1: Aflao-port</t>
  </si>
  <si>
    <t>Mission No1: port-bureau</t>
  </si>
  <si>
    <t>Trust building</t>
  </si>
  <si>
    <t xml:space="preserve">Davie operation: (Fidar,Nicole,Darius,Mensah) Aller-GTA </t>
  </si>
  <si>
    <t>Davie operation: (Fidar,Nicole,Darius,Mensah) GTA-Davie</t>
  </si>
  <si>
    <t>Davie operation: (Fidar, Nicole, Darius) Davie-GTA</t>
  </si>
  <si>
    <t>Davie operation: (Mensah) Davie-Bureau</t>
  </si>
  <si>
    <t>Davie operation: (Darius, Nicole) GTA-bureau</t>
  </si>
  <si>
    <t>Davie operation: (Fidar) GTA-Maison</t>
  </si>
  <si>
    <t>Travel subsistence</t>
  </si>
  <si>
    <t xml:space="preserve">Aller-SCDA: pour prendre cacher de la scda </t>
  </si>
  <si>
    <t>SCDA-Service Bakenou: pour avoir sa signature envue du retrait du chequier</t>
  </si>
  <si>
    <t>Service Bakenou-Ecobank: retrait chequier</t>
  </si>
  <si>
    <t>Ecobank-bureau</t>
  </si>
  <si>
    <t>Biscuit</t>
  </si>
  <si>
    <t>Office materials</t>
  </si>
  <si>
    <t>Papier hygiennique</t>
  </si>
  <si>
    <t>x1 paquet</t>
  </si>
  <si>
    <t>Mission No2: Aller - Ebe chateau</t>
  </si>
  <si>
    <t>Mission No2: Ebe chateau-tresor</t>
  </si>
  <si>
    <t>Mission No2: tresor-sebevito</t>
  </si>
  <si>
    <t>Mission No2: sebevito-bureau</t>
  </si>
  <si>
    <t>Mission No2: x2</t>
  </si>
  <si>
    <t>Mission No1: x2</t>
  </si>
  <si>
    <t>Aller retour Togotelecom Adidogome</t>
  </si>
  <si>
    <t>Internet</t>
  </si>
  <si>
    <t>Renouvellement de l'abonnement allant du 02-03-17 au 2-04-17</t>
  </si>
  <si>
    <t>Installation ordinateur</t>
  </si>
  <si>
    <t>pour les investigateur</t>
  </si>
  <si>
    <t>Service</t>
  </si>
  <si>
    <t>Mission No1: Aller-Grand marche</t>
  </si>
  <si>
    <t>Mission No1: Grand-bureau</t>
  </si>
  <si>
    <t>Parking</t>
  </si>
  <si>
    <t>Mission No1</t>
  </si>
  <si>
    <t>Carte sim</t>
  </si>
  <si>
    <t>Personnel</t>
  </si>
  <si>
    <t>Mission No2: Aller- Tokoin soted</t>
  </si>
  <si>
    <t>Mission No2: Tokoin soted-bureau</t>
  </si>
  <si>
    <t>Mission No2: x3</t>
  </si>
  <si>
    <t>Mission No3: Aller -Doulassame</t>
  </si>
  <si>
    <t>Mission No3: Doulassame-Foreva</t>
  </si>
  <si>
    <t>Mission No3: Forever-Bureau</t>
  </si>
  <si>
    <t>Mission No3: x2</t>
  </si>
  <si>
    <t>Mission No3: Bureau-Akodesewa</t>
  </si>
  <si>
    <t>Mission No3: Akodesewa-Koshigan</t>
  </si>
  <si>
    <t>Mission No3: Koshigan-bureau</t>
  </si>
  <si>
    <t>Mission No3: x 2</t>
  </si>
  <si>
    <t>Maison -bureau-maison</t>
  </si>
  <si>
    <t>Aller -boutique pour achet de carte de recharge</t>
  </si>
  <si>
    <t>Boutique-Ecobank</t>
  </si>
  <si>
    <t>Telephone</t>
  </si>
  <si>
    <t>5x2000, 4x1000</t>
  </si>
  <si>
    <t>Carburant moto</t>
  </si>
  <si>
    <t>Deplacement de Mensah</t>
  </si>
  <si>
    <t>Mission No4: Aller -Djifa kpota</t>
  </si>
  <si>
    <t>Mission No4: Djifa kpota-nucafu</t>
  </si>
  <si>
    <t>Mission No4: Nucafu-bureau</t>
  </si>
  <si>
    <t>Mission No4: x2</t>
  </si>
  <si>
    <t>DHL-Bureau</t>
  </si>
  <si>
    <t>Aller retour Ramco Adidoadin</t>
  </si>
  <si>
    <t xml:space="preserve">OMO </t>
  </si>
  <si>
    <t>1x grand paquet</t>
  </si>
  <si>
    <t>Javel 750ml</t>
  </si>
  <si>
    <t>Eau</t>
  </si>
  <si>
    <t>x2</t>
  </si>
  <si>
    <t>Papier rame</t>
  </si>
  <si>
    <t>Chauffe eau</t>
  </si>
  <si>
    <t>x1, pour la cuisine</t>
  </si>
  <si>
    <t>Serpillere</t>
  </si>
  <si>
    <t>Ordinateur</t>
  </si>
  <si>
    <t>ACER MINI TOUC 2GB500 pour Mensah</t>
  </si>
  <si>
    <t>Equipement</t>
  </si>
  <si>
    <t>PC-ATHOM ACER Aspire One pour les juristes</t>
  </si>
  <si>
    <t>Aller retour grand marche</t>
  </si>
  <si>
    <t>x 1</t>
  </si>
  <si>
    <t>Bloc note</t>
  </si>
  <si>
    <t>x1</t>
  </si>
  <si>
    <t>Bic</t>
  </si>
  <si>
    <t>Impression</t>
  </si>
  <si>
    <t>x 15 (contrat de I33)</t>
  </si>
  <si>
    <t>Mission No5: Aller -Akoelevisime</t>
  </si>
  <si>
    <t>Mission No5: Akoelevisime-Ebe plage</t>
  </si>
  <si>
    <t>Mission No5: Ebe plage-bureau</t>
  </si>
  <si>
    <t>Aller retour Deckon</t>
  </si>
  <si>
    <t>Chocolat</t>
  </si>
  <si>
    <t>Cadeau pour journee international de la femme</t>
  </si>
  <si>
    <t>Livre de Paulo COELHO</t>
  </si>
  <si>
    <t>Livre de Danielle STEEL</t>
  </si>
  <si>
    <t>Aller retour tribunal</t>
  </si>
  <si>
    <t xml:space="preserve">5x2000 </t>
  </si>
  <si>
    <t>Location projecteur</t>
  </si>
  <si>
    <t>Presentation d'un documentaire sur la journnee de la femme</t>
  </si>
  <si>
    <t>Photocopie</t>
  </si>
  <si>
    <t>x20</t>
  </si>
  <si>
    <t>Mission No6: Aller -Akodesewa</t>
  </si>
  <si>
    <t>Mission No6: Akodesewa-TP3</t>
  </si>
  <si>
    <t>Mission No6: TP3-Bassadji</t>
  </si>
  <si>
    <t>Mission No6: Basadji-bureau</t>
  </si>
  <si>
    <t>Aller retour grand marche pour retrait de carte de la ville de Lome</t>
  </si>
  <si>
    <t>Mission No2: Aller retour Adidogome</t>
  </si>
  <si>
    <t>Mission No7: Aller-Ablogame</t>
  </si>
  <si>
    <t>Mission No7: Ablogame-Boka</t>
  </si>
  <si>
    <t>Mission No7: Boka-bureau</t>
  </si>
  <si>
    <t>Lait peak</t>
  </si>
  <si>
    <t>Sucre</t>
  </si>
  <si>
    <t>Mission No1: Maison-Akodesewa</t>
  </si>
  <si>
    <t>I48</t>
  </si>
  <si>
    <t>Mission No1: Akodessewa-bureau</t>
  </si>
  <si>
    <t>Mission No1: bureau-maison</t>
  </si>
  <si>
    <t>Mission No1:</t>
  </si>
  <si>
    <t>Frais de transfert</t>
  </si>
  <si>
    <t>x 200, Fiche de budget</t>
  </si>
  <si>
    <t>x 3</t>
  </si>
  <si>
    <t>Mission No8: Aller -aflao</t>
  </si>
  <si>
    <t>Mission No8: Aflao-Hanoukope</t>
  </si>
  <si>
    <t>Mission No8: Hanoikope-bureau</t>
  </si>
  <si>
    <t>Mission No8: x2</t>
  </si>
  <si>
    <t>Aller retour boutique pour carte de recharge</t>
  </si>
  <si>
    <t>5x1000, 6x 2000</t>
  </si>
  <si>
    <t>pour deplacement de Mensah</t>
  </si>
  <si>
    <t>Huile a moteur</t>
  </si>
  <si>
    <t>Mission No1: Aller -Soted</t>
  </si>
  <si>
    <t>Mission No1: Soted-Adidogome</t>
  </si>
  <si>
    <t>Mission No1: Adidogome-Zanguera</t>
  </si>
  <si>
    <t>Mission No1: Zanguera-bureau</t>
  </si>
  <si>
    <t>Mission No9: Aller -Akodesewa</t>
  </si>
  <si>
    <t>Mission No9: Akodesewa-TP3</t>
  </si>
  <si>
    <t>Mission No9: TP3-bureau</t>
  </si>
  <si>
    <t>Mission No9: x2</t>
  </si>
  <si>
    <t>Serrure</t>
  </si>
  <si>
    <t>x3, pour les portes du bureau</t>
  </si>
  <si>
    <t>Mision No2: Aller -Kegue</t>
  </si>
  <si>
    <t>Mission No2: Kegue-Adetikope</t>
  </si>
  <si>
    <t>Mission No2: Adetikope-bureau</t>
  </si>
  <si>
    <t xml:space="preserve">Javel  </t>
  </si>
  <si>
    <t>x 1 Ajax en podre</t>
  </si>
  <si>
    <t>transport des sachets d'eau</t>
  </si>
  <si>
    <t>Aller retour Moov Agoe pour reconfiguration du pocket Wifi</t>
  </si>
  <si>
    <t>Mission No10: Aller -Aflao</t>
  </si>
  <si>
    <t>Mission No10: Aflao-bureau</t>
  </si>
  <si>
    <t>Mission No10: x2</t>
  </si>
  <si>
    <t>Mission No5: Aller retour Avepozo</t>
  </si>
  <si>
    <t>Mission No5: x2</t>
  </si>
  <si>
    <t>Aller grand marche pour achat petit etagere de bureau</t>
  </si>
  <si>
    <t>Etagere de bureau</t>
  </si>
  <si>
    <t xml:space="preserve">x3,  </t>
  </si>
  <si>
    <t>Grand marche -ministere du tourisme pour recherche de carte</t>
  </si>
  <si>
    <t>Ministere du tourisme-bureau</t>
  </si>
  <si>
    <t>5x2000</t>
  </si>
  <si>
    <t>Mission No3: Aller -agoe zongo</t>
  </si>
  <si>
    <t>Mission No3: Zongo-Sogbossito</t>
  </si>
  <si>
    <t>Mission No3: Sogbosito-Zanguera</t>
  </si>
  <si>
    <t>Mission No3: Zanguera-bureau</t>
  </si>
  <si>
    <t>Deplacement kpalime</t>
  </si>
  <si>
    <t>Visite cascade</t>
  </si>
  <si>
    <t>Visite Cimetiere Allemand</t>
  </si>
  <si>
    <t>Visite Chateau presidentiel</t>
  </si>
  <si>
    <t>Visite Vallee des chauves souris</t>
  </si>
  <si>
    <t>Yaourt</t>
  </si>
  <si>
    <t>Mission Kpalime: Avec l'informateur le matin, midi et le soir</t>
  </si>
  <si>
    <t>Aller retour immeuble Moov Hanoukope pour remise facture d'eau</t>
  </si>
  <si>
    <t>1x 2000 pour I60</t>
  </si>
  <si>
    <t>Javel en eau</t>
  </si>
  <si>
    <t>Viande</t>
  </si>
  <si>
    <t>Mission No4: Viande de pithon a 500</t>
  </si>
  <si>
    <t>Mission No4: Aller -Agoe zongo</t>
  </si>
  <si>
    <t>Mission No4: Agoe zongo-Hedranawoe</t>
  </si>
  <si>
    <t>Mission No4: Hedranawoe-zephir</t>
  </si>
  <si>
    <t>Mission No4: zefir-bureau</t>
  </si>
  <si>
    <t>Mission No11: Aller -port</t>
  </si>
  <si>
    <t>Mission No11: port-Amoutive</t>
  </si>
  <si>
    <t>Mission No11: Amoutive-Foreva</t>
  </si>
  <si>
    <t>Mission No11: Foreva-bureau</t>
  </si>
  <si>
    <t>(bistela) x10, pour la cuisine</t>
  </si>
  <si>
    <t xml:space="preserve">Biscuit </t>
  </si>
  <si>
    <t>x 1 paquet (perk)</t>
  </si>
  <si>
    <t>Alimentation de la cuisine: x 20 (bistella)</t>
  </si>
  <si>
    <t>Mission No12: Aller -Kpota lagune</t>
  </si>
  <si>
    <t>Mission No12: Kpota lagune-Hanoukope</t>
  </si>
  <si>
    <t>Mission No12: Hanoukope-bureau</t>
  </si>
  <si>
    <t>Mission No5: Aller -sogbosito</t>
  </si>
  <si>
    <t>Mission No5: sogbosito-Attigagome</t>
  </si>
  <si>
    <t>Mission No5: Attigagome-Soted</t>
  </si>
  <si>
    <t>Mission No5: Soted-bureau</t>
  </si>
  <si>
    <t>Mssion No5: Viande de pithona 500</t>
  </si>
  <si>
    <t>Boisson</t>
  </si>
  <si>
    <t>x17,( bistella)</t>
  </si>
  <si>
    <t>x5 (Perk)</t>
  </si>
  <si>
    <t>2x2000 pour Rens et Mensah</t>
  </si>
  <si>
    <t>Mission No6: Aller retour Avepozo</t>
  </si>
  <si>
    <t>Aller retour Direction General Moov</t>
  </si>
  <si>
    <t>Inter city</t>
  </si>
  <si>
    <t>Mission No4: Lome-Kara</t>
  </si>
  <si>
    <t>Mission No4: Maison-station</t>
  </si>
  <si>
    <t>Mission No4: Inter urbain</t>
  </si>
  <si>
    <t>Mission No4</t>
  </si>
  <si>
    <t>Hebergement</t>
  </si>
  <si>
    <t>Mission No4: Transfer de credit Moov aux cibles</t>
  </si>
  <si>
    <t>Mission No4: x7</t>
  </si>
  <si>
    <t>Mission No4: Forfait pour faire deplacer les cibles</t>
  </si>
  <si>
    <t>Mission No4: pour les fetiches</t>
  </si>
  <si>
    <t>Mission No4: x4</t>
  </si>
  <si>
    <t>Mission No4: Transfer de credit Moov a la cible</t>
  </si>
  <si>
    <t>Mission No4: Kara-Lome</t>
  </si>
  <si>
    <t>Mission No4: Hotel-station de bus</t>
  </si>
  <si>
    <t>Mision No4: Station -Maison</t>
  </si>
  <si>
    <t>Mission No6</t>
  </si>
  <si>
    <t>Mission No6: x3</t>
  </si>
  <si>
    <t>Mission No7: Maison-Adidogome</t>
  </si>
  <si>
    <t>Mission No7: Adidogome-bureau</t>
  </si>
  <si>
    <t>Avance sur salaire</t>
  </si>
  <si>
    <t>pour achat de nouveau portable</t>
  </si>
  <si>
    <t>deplacement mensah</t>
  </si>
  <si>
    <t>Frais pour Taxi man</t>
  </si>
  <si>
    <t>Mission No8: Operation des bebes tortues</t>
  </si>
  <si>
    <t>Mission No8: Maison-adidogome</t>
  </si>
  <si>
    <t>1x 2000 a I60</t>
  </si>
  <si>
    <t>Operation tortue: Aller -interpol</t>
  </si>
  <si>
    <t>Operation tortue: hotel -interpol</t>
  </si>
  <si>
    <t>Operation tortue:Interpol-bureau</t>
  </si>
  <si>
    <t>Operation tortue:Aller -hotel</t>
  </si>
  <si>
    <t>Operation tortue:hotel-Interpol</t>
  </si>
  <si>
    <t>Operation tortue:interpol-nyekonakpoe avec I60</t>
  </si>
  <si>
    <t>Operation tortue:nyekonakpoe-Attikoume avec I60</t>
  </si>
  <si>
    <t>Operation tortue:Attikoume-Agoe  avec I60</t>
  </si>
  <si>
    <t>Operation tortue:Agoe-bureau</t>
  </si>
  <si>
    <t>Mission No13: Aller -aflao</t>
  </si>
  <si>
    <t>Mission No13: aflao-Sebevito</t>
  </si>
  <si>
    <t>Mission No13: sebevito-bureau</t>
  </si>
  <si>
    <t>Mission No6: aller-sogbossito</t>
  </si>
  <si>
    <t>Mission No6: sogbossito-zanguera</t>
  </si>
  <si>
    <t>Mission No6: zanguera-segbe</t>
  </si>
  <si>
    <t>Mission No6: segbe-bureau</t>
  </si>
  <si>
    <t>Mission No6: viande de pithon</t>
  </si>
  <si>
    <t>Mission No6: x2</t>
  </si>
  <si>
    <t>Operation tortue: Aller retour interpol</t>
  </si>
  <si>
    <t>Impression x2</t>
  </si>
  <si>
    <t>Maison-prison -Maison</t>
  </si>
  <si>
    <t>Aller bureau  retour prison</t>
  </si>
  <si>
    <t>Avance</t>
  </si>
  <si>
    <t>OFIR</t>
  </si>
  <si>
    <t>Mission No14: Aller -nyekonakpoe</t>
  </si>
  <si>
    <t>Mission No14: Nyekonakpoe-Atikpodji</t>
  </si>
  <si>
    <t>Mission No14: Atikpodji-bureau</t>
  </si>
  <si>
    <t>x6</t>
  </si>
  <si>
    <t>Envellope</t>
  </si>
  <si>
    <t>Aller-Cyber-bureau Bakenou</t>
  </si>
  <si>
    <t>bureau Bakenou-MERF-bureau</t>
  </si>
  <si>
    <t>Mission No7: Aller -Atigangome</t>
  </si>
  <si>
    <t>Mission No7:Atigagome-Agoe kitidjan</t>
  </si>
  <si>
    <t>Mission No7:Agoe kitidjan-Kegue sogbedji</t>
  </si>
  <si>
    <t>Mission No7: Kegue sogbedji-bureau</t>
  </si>
  <si>
    <t>Reparation Telephone</t>
  </si>
  <si>
    <t>de I60</t>
  </si>
  <si>
    <t>Aller retour (chez le reparateur)</t>
  </si>
  <si>
    <t>aller retour interpole</t>
  </si>
  <si>
    <t>x6, proces verbal</t>
  </si>
  <si>
    <t>Maion-interpole-tribunal-bureau</t>
  </si>
  <si>
    <t>Mission No9:Aller retour aflao</t>
  </si>
  <si>
    <t>Mision No8:Aller -sogbossito</t>
  </si>
  <si>
    <t>Mision No8: sogbossito-Adidogome</t>
  </si>
  <si>
    <t>Mision No8:Adidogome-Togo 2000</t>
  </si>
  <si>
    <t>Mision No8: togo 2000-bureau</t>
  </si>
  <si>
    <t>Mission No8</t>
  </si>
  <si>
    <t>Mission No15: Aller -TP3</t>
  </si>
  <si>
    <t>Mission No15:TP3-Deckon</t>
  </si>
  <si>
    <t>Mission No15: Deckon-bureau</t>
  </si>
  <si>
    <t>Mission No15</t>
  </si>
  <si>
    <t>Forfait internet</t>
  </si>
  <si>
    <t>Pocket wifi de Mensah</t>
  </si>
  <si>
    <t>x2, couleur</t>
  </si>
  <si>
    <t>Bonus</t>
  </si>
  <si>
    <t>a I60 pour operation 66 tortues</t>
  </si>
  <si>
    <t>Mission No16: Aller -port</t>
  </si>
  <si>
    <t>Mission No16: Port-Deckon</t>
  </si>
  <si>
    <t>Mission No16:Deckon-bureau</t>
  </si>
  <si>
    <t>Mission No9: Aller -Attikpodji</t>
  </si>
  <si>
    <t>Mission No9:Attikpodji-Sarakawa</t>
  </si>
  <si>
    <t>Mission No9:Sarakawa-bureau</t>
  </si>
  <si>
    <t>Mission No9: Aller-zanguera</t>
  </si>
  <si>
    <t>Mission No9:zanguera-kegue</t>
  </si>
  <si>
    <t>Mission No9: kegue-bureau</t>
  </si>
  <si>
    <t>Frais Avocat</t>
  </si>
  <si>
    <t>Ecobank transfer</t>
  </si>
  <si>
    <t>Nettoyant</t>
  </si>
  <si>
    <t>Corde pour linge</t>
  </si>
  <si>
    <t xml:space="preserve">Aller -retour Ramco </t>
  </si>
  <si>
    <t>Mission No17: Aller -deckon</t>
  </si>
  <si>
    <t>Mission No17: Deckon-Tsevie</t>
  </si>
  <si>
    <t xml:space="preserve">Mission No17:Inter urbain </t>
  </si>
  <si>
    <t>Mission No17:x2</t>
  </si>
  <si>
    <t>Mission No17:Tsevie-GTA</t>
  </si>
  <si>
    <t>Mission No17: GTA-bureau</t>
  </si>
  <si>
    <t>Aller retour prison</t>
  </si>
  <si>
    <t>Frais de visite</t>
  </si>
  <si>
    <t>prison</t>
  </si>
  <si>
    <t>Mission No10: Aller -hedranawoe</t>
  </si>
  <si>
    <t>Mission No10:Hedranawoe-echangeur</t>
  </si>
  <si>
    <t>Mission No10:Echangeur-adeticope</t>
  </si>
  <si>
    <t>Mission No10:Adeticope-Station GTA</t>
  </si>
  <si>
    <t>Mission No10: Gta-bureau</t>
  </si>
  <si>
    <t>Aller retour Assigame</t>
  </si>
  <si>
    <t>Mission No10: Aller -Grand marche</t>
  </si>
  <si>
    <t>Mission No10:grand marche-china town</t>
  </si>
  <si>
    <t>Mission No10:China town-grand marche</t>
  </si>
  <si>
    <t>Mission No10:grand marche-bureau</t>
  </si>
  <si>
    <t xml:space="preserve">Photo </t>
  </si>
  <si>
    <t>Mission No9: 11x 250</t>
  </si>
  <si>
    <t>I26-r</t>
  </si>
  <si>
    <t>I33-r</t>
  </si>
  <si>
    <t>I48-r</t>
  </si>
  <si>
    <t>RENS-r</t>
  </si>
  <si>
    <t>DARIUS-r</t>
  </si>
  <si>
    <t>DAVID-r</t>
  </si>
  <si>
    <t>FIDAR-r</t>
  </si>
  <si>
    <t>I60-r</t>
  </si>
  <si>
    <t>I70-r</t>
  </si>
  <si>
    <t>MENSAH-r</t>
  </si>
  <si>
    <t>NICOLE-r</t>
  </si>
  <si>
    <t>OUI</t>
  </si>
  <si>
    <t>Wildcat</t>
  </si>
  <si>
    <t>6x2000, 5x1000</t>
  </si>
  <si>
    <t>Refrigerateur</t>
  </si>
  <si>
    <t>Poubelle</t>
  </si>
  <si>
    <t>Cleaning tissue</t>
  </si>
  <si>
    <t>Dinner</t>
  </si>
  <si>
    <t>Pour Anniversaire de Mensah</t>
  </si>
  <si>
    <t>Mission No11: Aller -Sogbosito</t>
  </si>
  <si>
    <t>Mission No11: Sogbossito-Adidogome</t>
  </si>
  <si>
    <t>Mission No11: Adidogome-bureau</t>
  </si>
  <si>
    <t>Mission No11</t>
  </si>
  <si>
    <t>Mission No18:Aller -Nyekonakpoe</t>
  </si>
  <si>
    <t>Mission No18:Nyekonakpoe-Deckon</t>
  </si>
  <si>
    <t>Mission No18:Deckon-bureau</t>
  </si>
  <si>
    <t>Mission No11: Aller - retour Assivito</t>
  </si>
  <si>
    <t>I70-1</t>
  </si>
  <si>
    <t>I33-1</t>
  </si>
  <si>
    <t>DARIUS-1</t>
  </si>
  <si>
    <t>I26-1</t>
  </si>
  <si>
    <t>I60-1</t>
  </si>
  <si>
    <t>I60-2</t>
  </si>
  <si>
    <t>NON</t>
  </si>
  <si>
    <t>I60-3</t>
  </si>
  <si>
    <t>Achat de sac et panier</t>
  </si>
  <si>
    <t>MENSAH-1</t>
  </si>
  <si>
    <t>MENSAH-2</t>
  </si>
  <si>
    <t>MENSAH-3</t>
  </si>
  <si>
    <t>MENSAH-4</t>
  </si>
  <si>
    <t>MENSAH-5</t>
  </si>
  <si>
    <t>MENSAH-6</t>
  </si>
  <si>
    <t>MENSAH-7</t>
  </si>
  <si>
    <t>MENSAH-8</t>
  </si>
  <si>
    <t>MENSAH-9</t>
  </si>
  <si>
    <t>MENSAH-10</t>
  </si>
  <si>
    <t>MENSAH-11</t>
  </si>
  <si>
    <t>MENSAH-12</t>
  </si>
  <si>
    <t>MENSAH-13</t>
  </si>
  <si>
    <t>MENSAH-14</t>
  </si>
  <si>
    <t>RENS-1</t>
  </si>
  <si>
    <t>RENS-2</t>
  </si>
  <si>
    <t>RENS-3</t>
  </si>
  <si>
    <t>RENS-5</t>
  </si>
  <si>
    <t>RENS-6</t>
  </si>
  <si>
    <t>RENS-7</t>
  </si>
  <si>
    <t>DAVID-1</t>
  </si>
  <si>
    <t>DAVID-2</t>
  </si>
  <si>
    <t>DAVID-3</t>
  </si>
  <si>
    <t>DAVID-4</t>
  </si>
  <si>
    <t>DAVID-5</t>
  </si>
  <si>
    <t>DAVID-6</t>
  </si>
  <si>
    <t>DAVID-7</t>
  </si>
  <si>
    <t>DAVID-8</t>
  </si>
  <si>
    <t>DAVID-9</t>
  </si>
  <si>
    <t>DAVID-10</t>
  </si>
  <si>
    <t>DAVID-11</t>
  </si>
  <si>
    <t>DAVID-12</t>
  </si>
  <si>
    <t>DAVID-13</t>
  </si>
  <si>
    <t>DAVID-14</t>
  </si>
  <si>
    <t>DAVID-15</t>
  </si>
  <si>
    <t>DAVID-16</t>
  </si>
  <si>
    <t>DAVID-17</t>
  </si>
  <si>
    <t>DAVID-18</t>
  </si>
  <si>
    <t>DAVID-19</t>
  </si>
  <si>
    <t>DAVID-20</t>
  </si>
  <si>
    <t>DAVID-21</t>
  </si>
  <si>
    <t>DAVID-22</t>
  </si>
  <si>
    <t>DAVID-23</t>
  </si>
  <si>
    <t>DAVID-24</t>
  </si>
  <si>
    <t>2x1000 for Mensah</t>
  </si>
  <si>
    <t>DAVID-25</t>
  </si>
  <si>
    <t>DAVID-26</t>
  </si>
  <si>
    <t>DAVID-27</t>
  </si>
  <si>
    <t>DAVID-28</t>
  </si>
  <si>
    <t>DAVID-29</t>
  </si>
  <si>
    <t>DAVID-30</t>
  </si>
  <si>
    <t>maison-bureau-maison</t>
  </si>
  <si>
    <t>Transfer Fees</t>
  </si>
  <si>
    <t>Team Building</t>
  </si>
  <si>
    <t>Mission No12:</t>
  </si>
  <si>
    <t>Mission No12: Maison-station Etrab</t>
  </si>
  <si>
    <t>Mission No12:Lome-Dapaong</t>
  </si>
  <si>
    <t>Mission No12:Station-Hotel</t>
  </si>
  <si>
    <t>Mission No12:x1 nuite</t>
  </si>
  <si>
    <t>Mission No12:inter urbain</t>
  </si>
  <si>
    <t>Mission No19: Maison-station Etrab</t>
  </si>
  <si>
    <t>Mission No19:Station-Hotel</t>
  </si>
  <si>
    <t>Mission No19:x1 nuite</t>
  </si>
  <si>
    <t>Mission No19:</t>
  </si>
  <si>
    <t>Mission No19:Lome-Badou</t>
  </si>
  <si>
    <t>Mission No19:inter urbain</t>
  </si>
  <si>
    <t>Mission No19: Hotel-station</t>
  </si>
  <si>
    <t>Mission No19: Badou -Lome</t>
  </si>
  <si>
    <t>Mission No19: Station-Maison</t>
  </si>
  <si>
    <t xml:space="preserve">Mission No19: </t>
  </si>
  <si>
    <t>Bistella x13 (Avec remise 100)</t>
  </si>
  <si>
    <t>x4</t>
  </si>
  <si>
    <t>Mission No12:Aller-Aflao</t>
  </si>
  <si>
    <t>Mission No12:Aflao-Assivito</t>
  </si>
  <si>
    <t>Mission No12:Assivito-Adidogome</t>
  </si>
  <si>
    <t>Mission No12:Adidogome-bureau</t>
  </si>
  <si>
    <t>RENS-4</t>
  </si>
  <si>
    <t>RENS-8</t>
  </si>
  <si>
    <t>Travel Expenses</t>
  </si>
  <si>
    <t>MENSAH-16</t>
  </si>
  <si>
    <t>MENSAH-17</t>
  </si>
  <si>
    <t>Visa</t>
  </si>
  <si>
    <t>Poelle</t>
  </si>
  <si>
    <t>DARIUS-2</t>
  </si>
  <si>
    <t>DAVID-31</t>
  </si>
  <si>
    <t>Casserole</t>
  </si>
  <si>
    <t>Casserole tephale</t>
  </si>
  <si>
    <t>Etagere cuisine</t>
  </si>
  <si>
    <t>x5 de l'analyse juridique</t>
  </si>
  <si>
    <t xml:space="preserve">Repas </t>
  </si>
  <si>
    <t>Perk 1 paquet</t>
  </si>
  <si>
    <t>1x1000, pour Mensah</t>
  </si>
  <si>
    <t>DAVID-32</t>
  </si>
  <si>
    <t>DAVID-33</t>
  </si>
  <si>
    <t>Mission No13:</t>
  </si>
  <si>
    <t>Mission No13: Lome -Notse</t>
  </si>
  <si>
    <t>Mission No13:Inter urbain</t>
  </si>
  <si>
    <t>Mission No13: Notse-Lome</t>
  </si>
  <si>
    <t>visa Gabon</t>
  </si>
  <si>
    <t>bureau-Aeroport</t>
  </si>
  <si>
    <t>4x2000</t>
  </si>
  <si>
    <t>Allee-boutique-Ramco-bureau</t>
  </si>
  <si>
    <t>couleur x1</t>
  </si>
  <si>
    <t>DAVID-34</t>
  </si>
  <si>
    <t>DAVID-35</t>
  </si>
  <si>
    <t>Aller Maison-CHU-Prison-bureau</t>
  </si>
  <si>
    <t>Facture electricite de fevrier</t>
  </si>
  <si>
    <t>Aller retour CEET</t>
  </si>
  <si>
    <t>Cole papier</t>
  </si>
  <si>
    <t>x1 boite</t>
  </si>
  <si>
    <t>Rent &amp; Utilities</t>
  </si>
  <si>
    <t>DAVID-36</t>
  </si>
  <si>
    <t>DAVID-37</t>
  </si>
  <si>
    <t>Mission No14: Aller-Agoe zongo</t>
  </si>
  <si>
    <t>Mission No14: x2</t>
  </si>
  <si>
    <t>Mission No14: Agoe zongo-hedranawoe</t>
  </si>
  <si>
    <t>Mission No14: hedranawoe-Soted</t>
  </si>
  <si>
    <t>Mission No14: Soted-bureau</t>
  </si>
  <si>
    <t>Mission No13: x1 nuite</t>
  </si>
  <si>
    <t>Carte de visite</t>
  </si>
  <si>
    <t>pour I33</t>
  </si>
  <si>
    <t>Work compensation</t>
  </si>
  <si>
    <t>Remuneartion Mensah</t>
  </si>
  <si>
    <t>Remuneartion Bakenou</t>
  </si>
  <si>
    <t>Remuneration  I60</t>
  </si>
  <si>
    <t>Remuneration I26</t>
  </si>
  <si>
    <t>Remuneration David</t>
  </si>
  <si>
    <t>Remuneration Darius</t>
  </si>
  <si>
    <t>Remuneration Nicole</t>
  </si>
  <si>
    <t>Remuneration I70</t>
  </si>
  <si>
    <t>Solde comptable au 01/03/2017</t>
  </si>
  <si>
    <t>Solde comptable au 31/03/2017</t>
  </si>
  <si>
    <t>MENSAH-18</t>
  </si>
  <si>
    <t xml:space="preserve"> 01/03/2017</t>
  </si>
  <si>
    <t>31/03/2017</t>
  </si>
  <si>
    <t>Vin de palme</t>
  </si>
  <si>
    <t>Lawyer Fees</t>
  </si>
  <si>
    <t>Aller retour Ecobank</t>
  </si>
  <si>
    <t>Jail Visit</t>
  </si>
  <si>
    <t>x2, (Rencontre avec un informateur)</t>
  </si>
  <si>
    <t>1x2000 pour I60</t>
  </si>
  <si>
    <t>Column Labels</t>
  </si>
  <si>
    <t>(blank)</t>
  </si>
  <si>
    <t>I60-4</t>
  </si>
  <si>
    <t>I60-5</t>
  </si>
  <si>
    <t>Davie operation: 4 juristes et 4 agent de l'OCRTIBD</t>
  </si>
  <si>
    <t>pour investigation de I70</t>
  </si>
  <si>
    <t>Service nettoyage du bureau du moi de fevrier</t>
  </si>
  <si>
    <t>Service nettoyage du bureau du moi de mars</t>
  </si>
  <si>
    <t>x2 sachet de 30 unite</t>
  </si>
  <si>
    <t>pour prolongement de mission a I60</t>
  </si>
  <si>
    <t>Mission No4: transport de la cible</t>
  </si>
  <si>
    <t>x4 sachet d'eau de 30 unite</t>
  </si>
  <si>
    <t>Mission Kpalime</t>
  </si>
  <si>
    <t>Nourriture</t>
  </si>
  <si>
    <t>Transfer credit a la cible par I60</t>
  </si>
  <si>
    <t>Operation tortue: Nourriture  pour les trafiquants</t>
  </si>
  <si>
    <t>Operation tortue: Carburant pour agent du MERF</t>
  </si>
  <si>
    <t xml:space="preserve">Operation tortue: 5x Boisson et 1 plat </t>
  </si>
  <si>
    <t>pour les detenus</t>
  </si>
  <si>
    <t>Operation tortue: 1x1000 for nicole</t>
  </si>
  <si>
    <t>Operation tortue: 1x1000 for Darius</t>
  </si>
  <si>
    <t>Pour defendre le cas des 66 bebes tortue</t>
  </si>
  <si>
    <t>aller retour Interpole</t>
  </si>
  <si>
    <t>Operation tortue: 3x15000, 1x25000 pour les agents de Interpol</t>
  </si>
  <si>
    <t>Cuillere et fourchette</t>
  </si>
  <si>
    <t>2x 6 unite</t>
  </si>
  <si>
    <t>Avec un informateur</t>
  </si>
  <si>
    <t>pour prolongement de mission a I33</t>
  </si>
  <si>
    <t>RENS-9</t>
  </si>
  <si>
    <t>MENSAH-19</t>
  </si>
  <si>
    <t>MENSAH-15</t>
  </si>
  <si>
    <t>1x 2000 , transfer a I52</t>
  </si>
  <si>
    <t>RENS-10</t>
  </si>
  <si>
    <t>I26-2</t>
  </si>
  <si>
    <t>Donors 2017</t>
  </si>
  <si>
    <t>Opening Balance FCFA</t>
  </si>
  <si>
    <t>Donated FCFA</t>
  </si>
  <si>
    <t>Donated in Dollar</t>
  </si>
  <si>
    <t xml:space="preserve">Donated in Euro </t>
  </si>
  <si>
    <t>Used in FCFA</t>
  </si>
  <si>
    <t>Used in Dollar</t>
  </si>
  <si>
    <t>Used in Euro</t>
  </si>
  <si>
    <t>Balance in FCFA</t>
  </si>
  <si>
    <t xml:space="preserve">Balance in Euro  </t>
  </si>
  <si>
    <t>Rufford</t>
  </si>
  <si>
    <t>January 17</t>
  </si>
  <si>
    <t>February 17</t>
  </si>
  <si>
    <t>Mars 17</t>
  </si>
  <si>
    <t xml:space="preserve">Opening Balance in Euro  </t>
  </si>
  <si>
    <t>Opening Balance in Dollar</t>
  </si>
</sst>
</file>

<file path=xl/styles.xml><?xml version="1.0" encoding="utf-8"?>
<styleSheet xmlns="http://schemas.openxmlformats.org/spreadsheetml/2006/main">
  <numFmts count="10">
    <numFmt numFmtId="164" formatCode="_(* #,##0.00_);_(* \(#,##0.00\);_(* &quot;-&quot;??_);_(@_)"/>
    <numFmt numFmtId="165" formatCode="dd/mm/yy;@"/>
    <numFmt numFmtId="166" formatCode="_-* #,##0.00\ _€_-;\-* #,##0.00\ _€_-;_-* &quot;-&quot;??\ _€_-;_-@_-"/>
    <numFmt numFmtId="167" formatCode="_-* #,##0\ _€_-;\-* #,##0\ _€_-;_-* &quot;-&quot;??\ _€_-;_-@_-"/>
    <numFmt numFmtId="168" formatCode="_-* #,##0.0\ _€_-;\-* #,##0.0\ _€_-;_-* &quot;-&quot;??\ _€_-;_-@_-"/>
    <numFmt numFmtId="169" formatCode="#,##0.00\ _A_r"/>
    <numFmt numFmtId="170" formatCode="[$-409]mmmmm;@"/>
    <numFmt numFmtId="171" formatCode="#,##0.00\ [$€-484]"/>
    <numFmt numFmtId="172" formatCode="#,##0;[Red]#,##0"/>
    <numFmt numFmtId="173" formatCode="&quot;$&quot;#,##0;[Red]&quot;$&quot;#,##0"/>
  </numFmts>
  <fonts count="20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rgb="FFFF0000"/>
      <name val="Times New Roman"/>
      <family val="1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sz val="10"/>
      <color indexed="8"/>
      <name val="Verdana"/>
      <family val="2"/>
    </font>
    <font>
      <b/>
      <sz val="10"/>
      <color indexed="8"/>
      <name val="Times New Roman"/>
      <family val="1"/>
    </font>
    <font>
      <sz val="8"/>
      <color indexed="8"/>
      <name val="Verdana"/>
      <family val="2"/>
    </font>
    <font>
      <sz val="10"/>
      <color indexed="8"/>
      <name val="Times New Roman"/>
      <family val="1"/>
    </font>
    <font>
      <sz val="1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81FFE7"/>
        <bgColor indexed="64"/>
      </patternFill>
    </fill>
    <fill>
      <patternFill patternType="solid">
        <fgColor rgb="FF89F7B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8FEB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166" fontId="6" fillId="0" borderId="0" applyFont="0" applyFill="0" applyBorder="0" applyAlignment="0" applyProtection="0"/>
    <xf numFmtId="0" fontId="6" fillId="0" borderId="0"/>
  </cellStyleXfs>
  <cellXfs count="174">
    <xf numFmtId="0" fontId="0" fillId="0" borderId="0" xfId="0"/>
    <xf numFmtId="0" fontId="1" fillId="0" borderId="0" xfId="0" applyFont="1"/>
    <xf numFmtId="0" fontId="2" fillId="2" borderId="1" xfId="0" applyNumberFormat="1" applyFont="1" applyFill="1" applyBorder="1" applyAlignment="1">
      <alignment horizontal="center" vertical="center"/>
    </xf>
    <xf numFmtId="3" fontId="3" fillId="0" borderId="0" xfId="0" applyNumberFormat="1" applyFont="1"/>
    <xf numFmtId="0" fontId="1" fillId="0" borderId="2" xfId="0" applyFont="1" applyBorder="1"/>
    <xf numFmtId="3" fontId="4" fillId="0" borderId="2" xfId="0" applyNumberFormat="1" applyFont="1" applyFill="1" applyBorder="1" applyAlignment="1">
      <alignment vertical="top" wrapText="1"/>
    </xf>
    <xf numFmtId="4" fontId="5" fillId="2" borderId="1" xfId="0" applyNumberFormat="1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3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2" xfId="0" applyFont="1" applyBorder="1"/>
    <xf numFmtId="3" fontId="4" fillId="0" borderId="2" xfId="0" applyNumberFormat="1" applyFont="1" applyBorder="1"/>
    <xf numFmtId="0" fontId="4" fillId="0" borderId="0" xfId="0" applyFont="1"/>
    <xf numFmtId="3" fontId="2" fillId="2" borderId="1" xfId="0" applyNumberFormat="1" applyFont="1" applyFill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top" wrapText="1"/>
    </xf>
    <xf numFmtId="3" fontId="1" fillId="0" borderId="2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4" fillId="0" borderId="2" xfId="0" applyNumberFormat="1" applyFont="1" applyFill="1" applyBorder="1"/>
    <xf numFmtId="0" fontId="4" fillId="0" borderId="2" xfId="0" applyFont="1" applyFill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4" fontId="8" fillId="4" borderId="2" xfId="1" applyNumberFormat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9" fillId="0" borderId="0" xfId="0" applyFont="1"/>
    <xf numFmtId="164" fontId="10" fillId="0" borderId="2" xfId="0" applyNumberFormat="1" applyFont="1" applyBorder="1" applyAlignment="1">
      <alignment horizontal="left"/>
    </xf>
    <xf numFmtId="164" fontId="10" fillId="0" borderId="2" xfId="0" applyNumberFormat="1" applyFont="1" applyBorder="1"/>
    <xf numFmtId="167" fontId="8" fillId="5" borderId="2" xfId="2" applyNumberFormat="1" applyFont="1" applyFill="1" applyBorder="1"/>
    <xf numFmtId="0" fontId="0" fillId="0" borderId="2" xfId="0" applyNumberFormat="1" applyBorder="1"/>
    <xf numFmtId="167" fontId="8" fillId="0" borderId="2" xfId="2" applyNumberFormat="1" applyFont="1" applyFill="1" applyBorder="1"/>
    <xf numFmtId="14" fontId="9" fillId="6" borderId="2" xfId="3" applyNumberFormat="1" applyFont="1" applyFill="1" applyBorder="1"/>
    <xf numFmtId="164" fontId="9" fillId="6" borderId="2" xfId="3" applyNumberFormat="1" applyFont="1" applyFill="1" applyBorder="1"/>
    <xf numFmtId="167" fontId="9" fillId="6" borderId="2" xfId="2" applyNumberFormat="1" applyFont="1" applyFill="1" applyBorder="1"/>
    <xf numFmtId="167" fontId="8" fillId="6" borderId="2" xfId="2" applyNumberFormat="1" applyFont="1" applyFill="1" applyBorder="1"/>
    <xf numFmtId="14" fontId="9" fillId="7" borderId="5" xfId="3" applyNumberFormat="1" applyFont="1" applyFill="1" applyBorder="1"/>
    <xf numFmtId="14" fontId="9" fillId="7" borderId="6" xfId="3" applyNumberFormat="1" applyFont="1" applyFill="1" applyBorder="1"/>
    <xf numFmtId="167" fontId="9" fillId="7" borderId="6" xfId="2" applyNumberFormat="1" applyFont="1" applyFill="1" applyBorder="1"/>
    <xf numFmtId="166" fontId="9" fillId="8" borderId="2" xfId="2" applyNumberFormat="1" applyFont="1" applyFill="1" applyBorder="1"/>
    <xf numFmtId="14" fontId="9" fillId="7" borderId="7" xfId="3" applyNumberFormat="1" applyFont="1" applyFill="1" applyBorder="1"/>
    <xf numFmtId="14" fontId="9" fillId="7" borderId="0" xfId="3" applyNumberFormat="1" applyFont="1" applyFill="1" applyBorder="1"/>
    <xf numFmtId="167" fontId="11" fillId="7" borderId="0" xfId="2" applyNumberFormat="1" applyFont="1" applyFill="1" applyBorder="1" applyAlignment="1">
      <alignment horizontal="center" vertical="center"/>
    </xf>
    <xf numFmtId="166" fontId="9" fillId="7" borderId="0" xfId="2" applyNumberFormat="1" applyFont="1" applyFill="1" applyBorder="1"/>
    <xf numFmtId="167" fontId="9" fillId="7" borderId="8" xfId="2" applyNumberFormat="1" applyFont="1" applyFill="1" applyBorder="1"/>
    <xf numFmtId="167" fontId="9" fillId="7" borderId="0" xfId="2" applyNumberFormat="1" applyFont="1" applyFill="1" applyBorder="1"/>
    <xf numFmtId="167" fontId="11" fillId="7" borderId="0" xfId="2" applyNumberFormat="1" applyFont="1" applyFill="1" applyBorder="1"/>
    <xf numFmtId="168" fontId="11" fillId="7" borderId="0" xfId="2" applyNumberFormat="1" applyFont="1" applyFill="1" applyBorder="1"/>
    <xf numFmtId="168" fontId="9" fillId="7" borderId="0" xfId="2" applyNumberFormat="1" applyFont="1" applyFill="1" applyBorder="1"/>
    <xf numFmtId="14" fontId="9" fillId="7" borderId="9" xfId="3" applyNumberFormat="1" applyFont="1" applyFill="1" applyBorder="1"/>
    <xf numFmtId="167" fontId="9" fillId="7" borderId="10" xfId="2" applyNumberFormat="1" applyFont="1" applyFill="1" applyBorder="1"/>
    <xf numFmtId="168" fontId="9" fillId="7" borderId="10" xfId="2" applyNumberFormat="1" applyFont="1" applyFill="1" applyBorder="1"/>
    <xf numFmtId="167" fontId="9" fillId="7" borderId="11" xfId="2" applyNumberFormat="1" applyFont="1" applyFill="1" applyBorder="1"/>
    <xf numFmtId="0" fontId="10" fillId="9" borderId="0" xfId="3" applyFont="1" applyFill="1"/>
    <xf numFmtId="166" fontId="8" fillId="0" borderId="0" xfId="2" applyNumberFormat="1" applyFont="1"/>
    <xf numFmtId="169" fontId="10" fillId="0" borderId="13" xfId="3" applyNumberFormat="1" applyFont="1" applyBorder="1"/>
    <xf numFmtId="169" fontId="10" fillId="0" borderId="14" xfId="3" applyNumberFormat="1" applyFont="1" applyBorder="1"/>
    <xf numFmtId="166" fontId="9" fillId="7" borderId="14" xfId="2" applyNumberFormat="1" applyFont="1" applyFill="1" applyBorder="1"/>
    <xf numFmtId="167" fontId="9" fillId="0" borderId="2" xfId="2" applyNumberFormat="1" applyFont="1" applyBorder="1"/>
    <xf numFmtId="167" fontId="9" fillId="0" borderId="0" xfId="2" applyNumberFormat="1" applyFont="1"/>
    <xf numFmtId="167" fontId="9" fillId="0" borderId="5" xfId="2" applyNumberFormat="1" applyFont="1" applyBorder="1"/>
    <xf numFmtId="167" fontId="9" fillId="0" borderId="3" xfId="2" applyNumberFormat="1" applyFont="1" applyBorder="1"/>
    <xf numFmtId="167" fontId="9" fillId="0" borderId="7" xfId="2" applyNumberFormat="1" applyFont="1" applyBorder="1"/>
    <xf numFmtId="167" fontId="9" fillId="0" borderId="8" xfId="2" applyNumberFormat="1" applyFont="1" applyBorder="1"/>
    <xf numFmtId="167" fontId="9" fillId="0" borderId="0" xfId="2" applyNumberFormat="1" applyFont="1" applyAlignment="1">
      <alignment horizontal="center"/>
    </xf>
    <xf numFmtId="167" fontId="9" fillId="0" borderId="9" xfId="2" applyNumberFormat="1" applyFont="1" applyBorder="1"/>
    <xf numFmtId="167" fontId="9" fillId="0" borderId="11" xfId="2" applyNumberFormat="1" applyFont="1" applyBorder="1"/>
    <xf numFmtId="3" fontId="9" fillId="6" borderId="2" xfId="2" applyNumberFormat="1" applyFont="1" applyFill="1" applyBorder="1"/>
    <xf numFmtId="0" fontId="4" fillId="0" borderId="2" xfId="0" applyFont="1" applyFill="1" applyBorder="1"/>
    <xf numFmtId="3" fontId="11" fillId="7" borderId="6" xfId="2" applyNumberFormat="1" applyFont="1" applyFill="1" applyBorder="1"/>
    <xf numFmtId="3" fontId="0" fillId="0" borderId="2" xfId="0" applyNumberFormat="1" applyBorder="1"/>
    <xf numFmtId="3" fontId="5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4" fontId="5" fillId="2" borderId="1" xfId="0" applyNumberFormat="1" applyFont="1" applyFill="1" applyBorder="1" applyAlignment="1">
      <alignment horizontal="center" vertical="center" wrapText="1"/>
    </xf>
    <xf numFmtId="3" fontId="5" fillId="0" borderId="0" xfId="0" applyNumberFormat="1" applyFont="1"/>
    <xf numFmtId="0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/>
    <xf numFmtId="0" fontId="5" fillId="2" borderId="1" xfId="0" applyNumberFormat="1" applyFont="1" applyFill="1" applyBorder="1" applyAlignment="1">
      <alignment horizontal="center" vertical="center" wrapText="1"/>
    </xf>
    <xf numFmtId="165" fontId="5" fillId="2" borderId="3" xfId="0" applyNumberFormat="1" applyFont="1" applyFill="1" applyBorder="1" applyAlignment="1">
      <alignment horizontal="center" vertical="top"/>
    </xf>
    <xf numFmtId="165" fontId="5" fillId="0" borderId="0" xfId="0" applyNumberFormat="1" applyFont="1" applyAlignment="1">
      <alignment horizontal="center" vertical="top"/>
    </xf>
    <xf numFmtId="165" fontId="4" fillId="0" borderId="0" xfId="0" applyNumberFormat="1" applyFont="1" applyAlignment="1">
      <alignment horizontal="center" vertical="top"/>
    </xf>
    <xf numFmtId="0" fontId="4" fillId="3" borderId="0" xfId="0" applyFont="1" applyFill="1" applyBorder="1" applyAlignment="1">
      <alignment horizontal="center" vertical="center"/>
    </xf>
    <xf numFmtId="0" fontId="4" fillId="0" borderId="0" xfId="0" applyFont="1" applyBorder="1"/>
    <xf numFmtId="3" fontId="5" fillId="0" borderId="0" xfId="0" applyNumberFormat="1" applyFont="1" applyAlignment="1">
      <alignment horizontal="center"/>
    </xf>
    <xf numFmtId="165" fontId="4" fillId="0" borderId="4" xfId="0" applyNumberFormat="1" applyFont="1" applyFill="1" applyBorder="1" applyAlignment="1">
      <alignment horizontal="center" vertical="top" wrapText="1"/>
    </xf>
    <xf numFmtId="165" fontId="4" fillId="0" borderId="4" xfId="0" applyNumberFormat="1" applyFont="1" applyFill="1" applyBorder="1" applyAlignment="1">
      <alignment horizontal="center" vertical="top"/>
    </xf>
    <xf numFmtId="0" fontId="4" fillId="0" borderId="0" xfId="0" applyFont="1" applyFill="1"/>
    <xf numFmtId="3" fontId="4" fillId="0" borderId="2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center" wrapText="1"/>
    </xf>
    <xf numFmtId="0" fontId="12" fillId="0" borderId="2" xfId="0" applyFont="1" applyFill="1" applyBorder="1"/>
    <xf numFmtId="165" fontId="12" fillId="0" borderId="4" xfId="0" applyNumberFormat="1" applyFont="1" applyFill="1" applyBorder="1" applyAlignment="1">
      <alignment horizontal="center" vertical="top"/>
    </xf>
    <xf numFmtId="3" fontId="12" fillId="0" borderId="2" xfId="0" applyNumberFormat="1" applyFont="1" applyFill="1" applyBorder="1" applyAlignment="1">
      <alignment horizontal="right"/>
    </xf>
    <xf numFmtId="3" fontId="12" fillId="0" borderId="2" xfId="0" applyNumberFormat="1" applyFont="1" applyFill="1" applyBorder="1"/>
    <xf numFmtId="0" fontId="12" fillId="0" borderId="0" xfId="0" applyFont="1" applyFill="1"/>
    <xf numFmtId="0" fontId="4" fillId="0" borderId="0" xfId="0" applyFont="1" applyFill="1" applyBorder="1"/>
    <xf numFmtId="165" fontId="4" fillId="0" borderId="2" xfId="0" applyNumberFormat="1" applyFont="1" applyFill="1" applyBorder="1" applyAlignment="1">
      <alignment horizontal="center" vertical="top"/>
    </xf>
    <xf numFmtId="165" fontId="4" fillId="0" borderId="2" xfId="0" applyNumberFormat="1" applyFont="1" applyBorder="1" applyAlignment="1">
      <alignment horizontal="center" vertical="top"/>
    </xf>
    <xf numFmtId="165" fontId="12" fillId="0" borderId="4" xfId="0" applyNumberFormat="1" applyFont="1" applyFill="1" applyBorder="1" applyAlignment="1">
      <alignment horizontal="center" vertical="top" wrapText="1"/>
    </xf>
    <xf numFmtId="0" fontId="12" fillId="0" borderId="1" xfId="0" applyNumberFormat="1" applyFont="1" applyFill="1" applyBorder="1" applyAlignment="1">
      <alignment horizontal="left" vertical="center"/>
    </xf>
    <xf numFmtId="0" fontId="12" fillId="0" borderId="1" xfId="0" applyNumberFormat="1" applyFont="1" applyFill="1" applyBorder="1" applyAlignment="1">
      <alignment horizontal="left" vertical="center" wrapText="1"/>
    </xf>
    <xf numFmtId="3" fontId="12" fillId="0" borderId="1" xfId="0" applyNumberFormat="1" applyFont="1" applyFill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left" vertical="center" wrapText="1"/>
    </xf>
    <xf numFmtId="3" fontId="12" fillId="0" borderId="1" xfId="0" applyNumberFormat="1" applyFont="1" applyFill="1" applyBorder="1" applyAlignment="1">
      <alignment horizontal="right" vertical="center" wrapText="1"/>
    </xf>
    <xf numFmtId="4" fontId="12" fillId="0" borderId="1" xfId="0" applyNumberFormat="1" applyFont="1" applyFill="1" applyBorder="1" applyAlignment="1">
      <alignment horizontal="left" vertical="center" wrapText="1"/>
    </xf>
    <xf numFmtId="4" fontId="12" fillId="0" borderId="1" xfId="0" applyNumberFormat="1" applyFont="1" applyFill="1" applyBorder="1" applyAlignment="1">
      <alignment horizontal="center" wrapText="1"/>
    </xf>
    <xf numFmtId="0" fontId="12" fillId="0" borderId="0" xfId="0" applyFont="1" applyFill="1" applyAlignment="1">
      <alignment horizontal="left"/>
    </xf>
    <xf numFmtId="165" fontId="12" fillId="0" borderId="2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pivotButton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13" fillId="0" borderId="2" xfId="0" applyNumberFormat="1" applyFont="1" applyBorder="1"/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horizontal="left"/>
    </xf>
    <xf numFmtId="0" fontId="4" fillId="0" borderId="2" xfId="0" applyNumberFormat="1" applyFont="1" applyFill="1" applyBorder="1" applyAlignment="1">
      <alignment horizontal="left" vertical="center"/>
    </xf>
    <xf numFmtId="0" fontId="4" fillId="0" borderId="1" xfId="0" applyFont="1" applyFill="1" applyBorder="1"/>
    <xf numFmtId="0" fontId="4" fillId="0" borderId="2" xfId="0" applyNumberFormat="1" applyFont="1" applyFill="1" applyBorder="1" applyAlignment="1">
      <alignment horizontal="left" vertical="center" wrapText="1"/>
    </xf>
    <xf numFmtId="3" fontId="4" fillId="0" borderId="2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/>
    </xf>
    <xf numFmtId="3" fontId="4" fillId="0" borderId="2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Fill="1" applyBorder="1"/>
    <xf numFmtId="4" fontId="4" fillId="0" borderId="2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167" fontId="11" fillId="0" borderId="2" xfId="2" applyNumberFormat="1" applyFont="1" applyBorder="1"/>
    <xf numFmtId="3" fontId="9" fillId="7" borderId="6" xfId="2" applyNumberFormat="1" applyFont="1" applyFill="1" applyBorder="1"/>
    <xf numFmtId="3" fontId="9" fillId="7" borderId="3" xfId="2" applyNumberFormat="1" applyFont="1" applyFill="1" applyBorder="1"/>
    <xf numFmtId="3" fontId="9" fillId="8" borderId="2" xfId="2" applyNumberFormat="1" applyFont="1" applyFill="1" applyBorder="1"/>
    <xf numFmtId="3" fontId="8" fillId="0" borderId="0" xfId="2" applyNumberFormat="1" applyFont="1"/>
    <xf numFmtId="3" fontId="8" fillId="0" borderId="12" xfId="2" applyNumberFormat="1" applyFont="1" applyBorder="1"/>
    <xf numFmtId="3" fontId="9" fillId="7" borderId="14" xfId="2" applyNumberFormat="1" applyFont="1" applyFill="1" applyBorder="1"/>
    <xf numFmtId="3" fontId="9" fillId="7" borderId="15" xfId="2" applyNumberFormat="1" applyFont="1" applyFill="1" applyBorder="1"/>
    <xf numFmtId="3" fontId="11" fillId="7" borderId="14" xfId="2" applyNumberFormat="1" applyFont="1" applyFill="1" applyBorder="1"/>
    <xf numFmtId="14" fontId="8" fillId="10" borderId="2" xfId="1" applyNumberFormat="1" applyFont="1" applyFill="1" applyBorder="1" applyAlignment="1">
      <alignment horizontal="center"/>
    </xf>
    <xf numFmtId="0" fontId="8" fillId="10" borderId="2" xfId="1" applyFont="1" applyFill="1" applyBorder="1" applyAlignment="1">
      <alignment horizontal="center"/>
    </xf>
    <xf numFmtId="3" fontId="9" fillId="7" borderId="0" xfId="2" applyNumberFormat="1" applyFont="1" applyFill="1" applyBorder="1"/>
    <xf numFmtId="0" fontId="1" fillId="0" borderId="2" xfId="0" applyFont="1" applyFill="1" applyBorder="1"/>
    <xf numFmtId="165" fontId="1" fillId="0" borderId="4" xfId="0" applyNumberFormat="1" applyFont="1" applyFill="1" applyBorder="1" applyAlignment="1">
      <alignment horizontal="center" vertical="top"/>
    </xf>
    <xf numFmtId="3" fontId="1" fillId="0" borderId="2" xfId="0" applyNumberFormat="1" applyFont="1" applyFill="1" applyBorder="1" applyAlignment="1">
      <alignment horizontal="right"/>
    </xf>
    <xf numFmtId="3" fontId="1" fillId="0" borderId="2" xfId="0" applyNumberFormat="1" applyFont="1" applyFill="1" applyBorder="1"/>
    <xf numFmtId="3" fontId="1" fillId="0" borderId="1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/>
    </xf>
    <xf numFmtId="0" fontId="1" fillId="0" borderId="0" xfId="0" applyFont="1" applyFill="1"/>
    <xf numFmtId="0" fontId="0" fillId="0" borderId="0" xfId="0" applyFont="1" applyAlignment="1">
      <alignment vertical="top" wrapText="1"/>
    </xf>
    <xf numFmtId="3" fontId="0" fillId="0" borderId="0" xfId="0" applyNumberFormat="1" applyFont="1" applyAlignment="1">
      <alignment vertical="top" wrapText="1"/>
    </xf>
    <xf numFmtId="0" fontId="15" fillId="0" borderId="0" xfId="0" applyFont="1" applyAlignment="1">
      <alignment vertical="top" wrapText="1"/>
    </xf>
    <xf numFmtId="170" fontId="16" fillId="11" borderId="2" xfId="0" applyNumberFormat="1" applyFont="1" applyFill="1" applyBorder="1" applyAlignment="1">
      <alignment horizontal="center" vertical="center" wrapText="1"/>
    </xf>
    <xf numFmtId="3" fontId="16" fillId="11" borderId="2" xfId="0" applyNumberFormat="1" applyFont="1" applyFill="1" applyBorder="1" applyAlignment="1">
      <alignment horizontal="center" vertical="center" wrapText="1"/>
    </xf>
    <xf numFmtId="171" fontId="16" fillId="11" borderId="2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vertical="top" wrapText="1"/>
    </xf>
    <xf numFmtId="0" fontId="16" fillId="12" borderId="2" xfId="0" applyFont="1" applyFill="1" applyBorder="1" applyAlignment="1">
      <alignment horizontal="left" vertical="center" wrapText="1"/>
    </xf>
    <xf numFmtId="172" fontId="16" fillId="12" borderId="2" xfId="0" applyNumberFormat="1" applyFont="1" applyFill="1" applyBorder="1" applyAlignment="1">
      <alignment vertical="center" wrapText="1"/>
    </xf>
    <xf numFmtId="3" fontId="16" fillId="12" borderId="2" xfId="0" applyNumberFormat="1" applyFont="1" applyFill="1" applyBorder="1" applyAlignment="1">
      <alignment vertical="center" wrapText="1"/>
    </xf>
    <xf numFmtId="49" fontId="18" fillId="0" borderId="2" xfId="0" applyNumberFormat="1" applyFont="1" applyBorder="1" applyAlignment="1">
      <alignment vertical="top" wrapText="1"/>
    </xf>
    <xf numFmtId="3" fontId="18" fillId="0" borderId="2" xfId="0" applyNumberFormat="1" applyFont="1" applyBorder="1" applyAlignment="1">
      <alignment vertical="center" wrapText="1"/>
    </xf>
    <xf numFmtId="3" fontId="18" fillId="0" borderId="0" xfId="0" applyNumberFormat="1" applyFont="1" applyAlignment="1">
      <alignment vertical="top" wrapText="1"/>
    </xf>
    <xf numFmtId="172" fontId="18" fillId="0" borderId="2" xfId="0" applyNumberFormat="1" applyFont="1" applyBorder="1" applyAlignment="1">
      <alignment vertical="center" wrapText="1"/>
    </xf>
    <xf numFmtId="4" fontId="17" fillId="0" borderId="0" xfId="0" applyNumberFormat="1" applyFont="1" applyAlignment="1">
      <alignment vertical="top" wrapText="1"/>
    </xf>
    <xf numFmtId="3" fontId="18" fillId="0" borderId="2" xfId="0" applyNumberFormat="1" applyFont="1" applyBorder="1" applyAlignment="1">
      <alignment vertical="top" wrapText="1"/>
    </xf>
    <xf numFmtId="172" fontId="18" fillId="0" borderId="2" xfId="0" applyNumberFormat="1" applyFont="1" applyBorder="1" applyAlignment="1">
      <alignment vertical="top" wrapText="1"/>
    </xf>
    <xf numFmtId="0" fontId="18" fillId="0" borderId="2" xfId="0" applyFont="1" applyBorder="1" applyAlignment="1">
      <alignment vertical="top" wrapText="1"/>
    </xf>
    <xf numFmtId="3" fontId="19" fillId="0" borderId="2" xfId="0" applyNumberFormat="1" applyFont="1" applyBorder="1" applyAlignment="1">
      <alignment vertical="center" wrapText="1"/>
    </xf>
    <xf numFmtId="3" fontId="19" fillId="0" borderId="2" xfId="0" applyNumberFormat="1" applyFont="1" applyBorder="1" applyAlignment="1">
      <alignment vertical="top" wrapText="1"/>
    </xf>
    <xf numFmtId="0" fontId="18" fillId="0" borderId="0" xfId="0" applyFont="1" applyBorder="1" applyAlignment="1">
      <alignment vertical="top" wrapText="1"/>
    </xf>
    <xf numFmtId="173" fontId="18" fillId="0" borderId="0" xfId="0" applyNumberFormat="1" applyFont="1" applyBorder="1" applyAlignment="1">
      <alignment vertical="center" wrapText="1"/>
    </xf>
    <xf numFmtId="3" fontId="19" fillId="0" borderId="0" xfId="0" applyNumberFormat="1" applyFont="1" applyBorder="1" applyAlignment="1">
      <alignment vertical="top" wrapText="1"/>
    </xf>
    <xf numFmtId="3" fontId="17" fillId="0" borderId="0" xfId="0" applyNumberFormat="1" applyFont="1" applyAlignment="1">
      <alignment vertical="top" wrapText="1"/>
    </xf>
    <xf numFmtId="3" fontId="15" fillId="0" borderId="0" xfId="0" applyNumberFormat="1" applyFont="1" applyAlignment="1">
      <alignment vertical="top" wrapText="1"/>
    </xf>
    <xf numFmtId="3" fontId="0" fillId="0" borderId="0" xfId="0" applyNumberFormat="1"/>
  </cellXfs>
  <cellStyles count="4">
    <cellStyle name="Comma 3" xfId="2"/>
    <cellStyle name="Normal" xfId="0" builtinId="0"/>
    <cellStyle name="Normal 2" xfId="3"/>
    <cellStyle name="Normal_Total expenses by date" xfId="1"/>
  </cellStyles>
  <dxfs count="3">
    <dxf>
      <border>
        <left/>
        <right/>
        <top/>
        <bottom/>
        <vertical/>
        <horizontal/>
      </border>
    </dxf>
    <dxf>
      <alignment horizontal="left" readingOrder="0"/>
    </dxf>
    <dxf>
      <alignment horizontal="center" indent="0" relativeIndent="255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eur" refreshedDate="42835.647315624999" createdVersion="3" refreshedVersion="3" minRefreshableVersion="3" recordCount="517">
  <cacheSource type="worksheet">
    <worksheetSource ref="A1:M518" sheet="Data Mars17"/>
  </cacheSource>
  <cacheFields count="13">
    <cacheField name="Mois" numFmtId="0">
      <sharedItems containsBlank="1"/>
    </cacheField>
    <cacheField name="Date" numFmtId="165">
      <sharedItems containsNonDate="0" containsDate="1" containsString="0" containsBlank="1" minDate="2017-03-01T00:00:00" maxDate="2017-04-01T00:00:00"/>
    </cacheField>
    <cacheField name="Détails" numFmtId="0">
      <sharedItems containsBlank="1"/>
    </cacheField>
    <cacheField name="Commentaire" numFmtId="0">
      <sharedItems containsBlank="1"/>
    </cacheField>
    <cacheField name="Type de dépenses" numFmtId="0">
      <sharedItems containsBlank="1"/>
    </cacheField>
    <cacheField name="Departement" numFmtId="0">
      <sharedItems containsBlank="1"/>
    </cacheField>
    <cacheField name="Montant reçu" numFmtId="3">
      <sharedItems containsString="0" containsBlank="1" containsNumber="1" containsInteger="1" minValue="1000000" maxValue="2000000"/>
    </cacheField>
    <cacheField name="Montant dépensé" numFmtId="3">
      <sharedItems containsString="0" containsBlank="1" containsNumber="1" containsInteger="1" minValue="60" maxValue="400000"/>
    </cacheField>
    <cacheField name="Balance" numFmtId="3">
      <sharedItems containsString="0" containsBlank="1" containsNumber="1" containsInteger="1" minValue="837922" maxValue="3121362"/>
    </cacheField>
    <cacheField name="Nom" numFmtId="0">
      <sharedItems containsBlank="1" count="17">
        <m/>
        <s v="DARIUS"/>
        <s v="NICOLE"/>
        <s v="FIDAR"/>
        <s v="I70"/>
        <s v="I60"/>
        <s v="I26"/>
        <s v="MENSAH"/>
        <s v="DAVID"/>
        <s v="I33"/>
        <s v="RENS"/>
        <s v="I48"/>
        <s v="KPETEMEY" u="1"/>
        <s v="BAKENOU" u="1"/>
        <s v="E8" u="1"/>
        <s v="ALAIN" u="1"/>
        <s v="OFIR" u="1"/>
      </sharedItems>
    </cacheField>
    <cacheField name="Donateur" numFmtId="0">
      <sharedItems containsBlank="1"/>
    </cacheField>
    <cacheField name="N° Reçu" numFmtId="0">
      <sharedItems containsBlank="1"/>
    </cacheField>
    <cacheField name="Justificatif" numFmtId="0">
      <sharedItems containsBlank="1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uteur" refreshedDate="42835.647382523151" createdVersion="3" refreshedVersion="3" minRefreshableVersion="3" recordCount="522">
  <cacheSource type="worksheet">
    <worksheetSource ref="A1:M1048576" sheet="Data Mars17"/>
  </cacheSource>
  <cacheFields count="13">
    <cacheField name="Mois" numFmtId="0">
      <sharedItems containsBlank="1"/>
    </cacheField>
    <cacheField name="Date" numFmtId="165">
      <sharedItems containsNonDate="0" containsDate="1" containsString="0" containsBlank="1" minDate="2017-03-01T00:00:00" maxDate="2017-04-01T00:00:00"/>
    </cacheField>
    <cacheField name="Détails" numFmtId="0">
      <sharedItems containsBlank="1"/>
    </cacheField>
    <cacheField name="Commentaire" numFmtId="0">
      <sharedItems containsBlank="1"/>
    </cacheField>
    <cacheField name="Type de dépenses" numFmtId="0">
      <sharedItems containsBlank="1" count="21">
        <m/>
        <s v="Transport"/>
        <s v="Trust building"/>
        <s v="Travel subsistence"/>
        <s v="Office materials"/>
        <s v="Internet"/>
        <s v="Service"/>
        <s v="Telephone"/>
        <s v="Equipement"/>
        <s v="Personnel"/>
        <s v="Transfer Fees"/>
        <s v="Jail Visit"/>
        <s v="Bonus"/>
        <s v="Lawyer Fees"/>
        <s v="Travel Expenses"/>
        <s v="Rent &amp; Utilities"/>
        <s v="Bank Fees" u="1"/>
        <s v="Jail visite" u="1"/>
        <s v="Flight" u="1"/>
        <s v="Rents " u="1"/>
        <s v="Lawyer fess" u="1"/>
      </sharedItems>
    </cacheField>
    <cacheField name="Departement" numFmtId="0">
      <sharedItems containsBlank="1" count="8">
        <m/>
        <s v="Legal"/>
        <s v="Investigation"/>
        <s v="Office"/>
        <s v="Management"/>
        <s v="Team Building"/>
        <s v="Investigations" u="1"/>
        <s v="CCU" u="1"/>
      </sharedItems>
    </cacheField>
    <cacheField name="Montant reçu" numFmtId="3">
      <sharedItems containsString="0" containsBlank="1" containsNumber="1" containsInteger="1" minValue="1000000" maxValue="5049372"/>
    </cacheField>
    <cacheField name="Montant dépensé" numFmtId="3">
      <sharedItems containsString="0" containsBlank="1" containsNumber="1" containsInteger="1" minValue="60" maxValue="3490160"/>
    </cacheField>
    <cacheField name="Balance" numFmtId="3">
      <sharedItems containsString="0" containsBlank="1" containsNumber="1" containsInteger="1" minValue="837922" maxValue="3121362"/>
    </cacheField>
    <cacheField name="Nom" numFmtId="0">
      <sharedItems containsBlank="1"/>
    </cacheField>
    <cacheField name="Donateur" numFmtId="0">
      <sharedItems containsBlank="1" count="3">
        <m/>
        <s v="Wildcat"/>
        <s v="Rufford" u="1"/>
      </sharedItems>
    </cacheField>
    <cacheField name="N° Reçu" numFmtId="0">
      <sharedItems containsBlank="1"/>
    </cacheField>
    <cacheField name="Justificatif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7">
  <r>
    <s v="Mars"/>
    <d v="2017-03-01T00:00:00"/>
    <s v="Balance"/>
    <m/>
    <m/>
    <m/>
    <n v="1049372"/>
    <m/>
    <n v="1049372"/>
    <x v="0"/>
    <m/>
    <m/>
    <s v="OUI"/>
  </r>
  <r>
    <s v="Mars"/>
    <d v="2017-03-01T00:00:00"/>
    <s v="Local transport"/>
    <s v="maison-bureau-maison"/>
    <s v="Transport"/>
    <s v="Legal"/>
    <m/>
    <n v="1000"/>
    <n v="1048372"/>
    <x v="1"/>
    <s v="Wildcat"/>
    <s v="DARIUS-r"/>
    <s v="OUI"/>
  </r>
  <r>
    <s v="Mars"/>
    <d v="2017-03-01T00:00:00"/>
    <s v="Local transport"/>
    <s v="maison-bureau-maison"/>
    <s v="Transport"/>
    <s v="Legal"/>
    <m/>
    <n v="1000"/>
    <n v="1047372"/>
    <x v="2"/>
    <s v="Wildcat"/>
    <s v="NICOLE-r"/>
    <s v="OUI"/>
  </r>
  <r>
    <s v="Mars"/>
    <d v="2017-03-01T00:00:00"/>
    <s v="Local transport"/>
    <s v="maison-bureau-maison"/>
    <s v="Transport"/>
    <s v="Legal"/>
    <m/>
    <n v="1000"/>
    <n v="1046372"/>
    <x v="3"/>
    <s v="Wildcat"/>
    <s v="FIDAR-r"/>
    <s v="OUI"/>
  </r>
  <r>
    <s v="Mars"/>
    <d v="2017-03-01T00:00:00"/>
    <s v="Local transport"/>
    <s v="maison-bureau-maison"/>
    <s v="Transport"/>
    <s v="Investigation"/>
    <m/>
    <n v="1000"/>
    <n v="1045372"/>
    <x v="4"/>
    <s v="Wildcat"/>
    <s v="I70-r"/>
    <s v="OUI"/>
  </r>
  <r>
    <s v="Mars"/>
    <d v="2017-03-01T00:00:00"/>
    <s v="Local transport"/>
    <s v="Mission No1: Aller -BKS"/>
    <s v="Transport"/>
    <s v="Investigation"/>
    <m/>
    <n v="500"/>
    <n v="1044872"/>
    <x v="5"/>
    <s v="Wildcat"/>
    <s v="I60-r"/>
    <s v="OUI"/>
  </r>
  <r>
    <s v="Mars"/>
    <d v="2017-03-01T00:00:00"/>
    <s v="Local transport"/>
    <s v="Mission No1: BKS-Hedzranawoe"/>
    <s v="Transport"/>
    <s v="Investigation"/>
    <m/>
    <n v="400"/>
    <n v="1044472"/>
    <x v="5"/>
    <s v="Wildcat"/>
    <s v="I60-r"/>
    <s v="OUI"/>
  </r>
  <r>
    <s v="Mars"/>
    <d v="2017-03-01T00:00:00"/>
    <s v="Local transport"/>
    <s v="Mission No1: Hedzranawoe-bureau"/>
    <s v="Transport"/>
    <s v="Investigation"/>
    <m/>
    <n v="900"/>
    <n v="1043572"/>
    <x v="5"/>
    <s v="Wildcat"/>
    <s v="I60-r"/>
    <s v="OUI"/>
  </r>
  <r>
    <s v="Mars"/>
    <d v="2017-03-01T00:00:00"/>
    <s v="Local transport"/>
    <s v="Mission No1: Aller-Aflao"/>
    <s v="Transport"/>
    <s v="Investigation"/>
    <m/>
    <n v="700"/>
    <n v="1042872"/>
    <x v="6"/>
    <s v="Wildcat"/>
    <s v="I26-r"/>
    <s v="OUI"/>
  </r>
  <r>
    <s v="Mars"/>
    <d v="2017-03-01T00:00:00"/>
    <s v="Local transport"/>
    <s v="Mission No1: Aflao-port"/>
    <s v="Transport"/>
    <s v="Investigation"/>
    <m/>
    <n v="1000"/>
    <n v="1041872"/>
    <x v="6"/>
    <s v="Wildcat"/>
    <s v="I26-r"/>
    <s v="OUI"/>
  </r>
  <r>
    <s v="Mars"/>
    <d v="2017-03-01T00:00:00"/>
    <s v="Local transport"/>
    <s v="Mission No1: port-bureau"/>
    <s v="Transport"/>
    <s v="Investigation"/>
    <m/>
    <n v="1000"/>
    <n v="1040872"/>
    <x v="6"/>
    <s v="Wildcat"/>
    <s v="I26-r"/>
    <s v="OUI"/>
  </r>
  <r>
    <s v="Mars"/>
    <d v="2017-03-01T00:00:00"/>
    <s v="Boisson"/>
    <s v="Mission No1: x2"/>
    <s v="Trust building"/>
    <s v="Investigation"/>
    <m/>
    <n v="1100"/>
    <n v="1039772"/>
    <x v="6"/>
    <s v="Wildcat"/>
    <s v="I26-r"/>
    <s v="OUI"/>
  </r>
  <r>
    <s v="Mars"/>
    <d v="2017-03-01T00:00:00"/>
    <s v="Local transport"/>
    <s v="Davie operation: (Fidar,Nicole,Darius,Mensah) Aller-GTA "/>
    <s v="Transport"/>
    <s v="Legal"/>
    <m/>
    <n v="1200"/>
    <n v="1038572"/>
    <x v="7"/>
    <s v="Wildcat"/>
    <s v="MENSAH-r"/>
    <s v="OUI"/>
  </r>
  <r>
    <s v="Mars"/>
    <d v="2017-03-01T00:00:00"/>
    <s v="Local transport"/>
    <s v="Davie operation: (Fidar,Nicole,Darius,Mensah) GTA-Davie"/>
    <s v="Transport"/>
    <s v="Legal"/>
    <m/>
    <n v="6000"/>
    <n v="1032572"/>
    <x v="7"/>
    <s v="Wildcat"/>
    <s v="MENSAH-r"/>
    <s v="OUI"/>
  </r>
  <r>
    <s v="Mars"/>
    <d v="2017-03-01T00:00:00"/>
    <s v="Local transport"/>
    <s v="Davie operation: (Fidar, Nicole, Darius) Davie-GTA"/>
    <s v="Transport"/>
    <s v="Legal"/>
    <m/>
    <n v="4500"/>
    <n v="1028072"/>
    <x v="7"/>
    <s v="Wildcat"/>
    <s v="MENSAH-r"/>
    <s v="OUI"/>
  </r>
  <r>
    <s v="Mars"/>
    <d v="2017-03-01T00:00:00"/>
    <s v="Local transport"/>
    <s v="Davie operation: (Mensah) Davie-Bureau"/>
    <s v="Transport"/>
    <s v="Legal"/>
    <m/>
    <n v="2000"/>
    <n v="1026072"/>
    <x v="7"/>
    <s v="Wildcat"/>
    <s v="MENSAH-r"/>
    <s v="OUI"/>
  </r>
  <r>
    <s v="Mars"/>
    <d v="2017-03-01T00:00:00"/>
    <s v="Local transport"/>
    <s v="Davie operation: (Darius, Nicole) GTA-bureau"/>
    <s v="Transport"/>
    <s v="Legal"/>
    <m/>
    <n v="600"/>
    <n v="1025472"/>
    <x v="7"/>
    <s v="Wildcat"/>
    <s v="MENSAH-r"/>
    <s v="OUI"/>
  </r>
  <r>
    <s v="Mars"/>
    <d v="2017-03-01T00:00:00"/>
    <s v="Local transport"/>
    <s v="Davie operation: (Fidar) GTA-Maison"/>
    <s v="Transport"/>
    <s v="Legal"/>
    <m/>
    <n v="200"/>
    <n v="1025272"/>
    <x v="7"/>
    <s v="Wildcat"/>
    <s v="MENSAH-r"/>
    <s v="OUI"/>
  </r>
  <r>
    <s v="Mars"/>
    <d v="2017-03-01T00:00:00"/>
    <s v="Nourriture"/>
    <s v="Davie operation: 4 juristes et 4 agent de l'OCRTIBD"/>
    <s v="Travel subsistence"/>
    <s v="Legal"/>
    <m/>
    <n v="24000"/>
    <n v="1001272"/>
    <x v="7"/>
    <s v="Wildcat"/>
    <s v="MENSAH-r"/>
    <s v="OUI"/>
  </r>
  <r>
    <s v="Mars"/>
    <d v="2017-03-01T00:00:00"/>
    <s v="Local transport"/>
    <s v="Aller-SCDA: pour prendre cacher de la scda "/>
    <s v="Transport"/>
    <s v="Office"/>
    <m/>
    <n v="100"/>
    <n v="1001172"/>
    <x v="8"/>
    <s v="Wildcat"/>
    <s v="DAVID-r"/>
    <s v="OUI"/>
  </r>
  <r>
    <s v="Mars"/>
    <d v="2017-03-01T00:00:00"/>
    <s v="Local transport"/>
    <s v="SCDA-Service Bakenou: pour avoir sa signature envue du retrait du chequier"/>
    <s v="Transport"/>
    <s v="Office"/>
    <m/>
    <n v="350"/>
    <n v="1000822"/>
    <x v="8"/>
    <s v="Wildcat"/>
    <s v="DAVID-r"/>
    <s v="OUI"/>
  </r>
  <r>
    <s v="Mars"/>
    <d v="2017-03-01T00:00:00"/>
    <s v="Local transport"/>
    <s v="Service Bakenou-Ecobank: retrait chequier"/>
    <s v="Transport"/>
    <s v="Office"/>
    <m/>
    <n v="500"/>
    <n v="1000322"/>
    <x v="8"/>
    <s v="Wildcat"/>
    <s v="DAVID-r"/>
    <s v="OUI"/>
  </r>
  <r>
    <s v="Mars"/>
    <d v="2017-03-01T00:00:00"/>
    <s v="Local transport"/>
    <s v="Ecobank-bureau"/>
    <s v="Transport"/>
    <s v="Office"/>
    <m/>
    <n v="300"/>
    <n v="1000022"/>
    <x v="8"/>
    <s v="Wildcat"/>
    <s v="DAVID-r"/>
    <s v="OUI"/>
  </r>
  <r>
    <s v="Mars"/>
    <d v="2017-03-01T00:00:00"/>
    <s v="Biscuit"/>
    <s v="Alimentation de la cuisine: x 20 (bistella)"/>
    <s v="Office materials"/>
    <s v="Office"/>
    <m/>
    <n v="5000"/>
    <n v="995022"/>
    <x v="8"/>
    <s v="Wildcat"/>
    <s v="DAVID-1"/>
    <s v="OUI"/>
  </r>
  <r>
    <s v="Mars"/>
    <d v="2017-03-01T00:00:00"/>
    <s v="Papier hygiennique"/>
    <s v="x1 paquet"/>
    <s v="Office materials"/>
    <s v="Office"/>
    <m/>
    <n v="1400"/>
    <n v="993622"/>
    <x v="8"/>
    <s v="Wildcat"/>
    <s v="DAVID-1"/>
    <s v="OUI"/>
  </r>
  <r>
    <s v="Mars"/>
    <d v="2017-03-02T00:00:00"/>
    <s v="Local transport"/>
    <s v="maison-bureau-maison"/>
    <s v="Transport"/>
    <s v="Legal"/>
    <m/>
    <n v="1000"/>
    <n v="992622"/>
    <x v="1"/>
    <s v="Wildcat"/>
    <s v="DARIUS-r"/>
    <s v="OUI"/>
  </r>
  <r>
    <s v="Mars"/>
    <d v="2017-03-02T00:00:00"/>
    <s v="Local transport"/>
    <s v="maison-bureau-maison"/>
    <s v="Transport"/>
    <s v="Legal"/>
    <m/>
    <n v="1000"/>
    <n v="991622"/>
    <x v="2"/>
    <s v="Wildcat"/>
    <s v="NICOLE-r"/>
    <s v="OUI"/>
  </r>
  <r>
    <s v="Mars"/>
    <d v="2017-03-02T00:00:00"/>
    <s v="Local transport"/>
    <s v="maison-bureau-maison"/>
    <s v="Transport"/>
    <s v="Legal"/>
    <m/>
    <n v="1000"/>
    <n v="990622"/>
    <x v="3"/>
    <s v="Wildcat"/>
    <s v="FIDAR-r"/>
    <s v="OUI"/>
  </r>
  <r>
    <s v="Mars"/>
    <d v="2017-03-02T00:00:00"/>
    <s v="Local transport"/>
    <s v="maison-bureau-maison"/>
    <s v="Transport"/>
    <s v="Investigation"/>
    <m/>
    <n v="1000"/>
    <n v="989622"/>
    <x v="4"/>
    <s v="Wildcat"/>
    <s v="I70-r"/>
    <s v="OUI"/>
  </r>
  <r>
    <s v="Mars"/>
    <d v="2017-03-02T00:00:00"/>
    <s v="Local transport"/>
    <s v="Mission No2: Aller - Ebe chateau"/>
    <s v="Transport"/>
    <s v="Investigation"/>
    <m/>
    <n v="800"/>
    <n v="988822"/>
    <x v="6"/>
    <s v="Wildcat"/>
    <s v="I26-r"/>
    <s v="OUI"/>
  </r>
  <r>
    <s v="Mars"/>
    <d v="2017-03-02T00:00:00"/>
    <s v="Local transport"/>
    <s v="Mission No2: Ebe chateau-tresor"/>
    <s v="Transport"/>
    <s v="Investigation"/>
    <m/>
    <n v="400"/>
    <n v="988422"/>
    <x v="6"/>
    <s v="Wildcat"/>
    <s v="I26-r"/>
    <s v="OUI"/>
  </r>
  <r>
    <s v="Mars"/>
    <d v="2017-03-02T00:00:00"/>
    <s v="Local transport"/>
    <s v="Mission No2: tresor-sebevito"/>
    <s v="Transport"/>
    <s v="Investigation"/>
    <m/>
    <n v="400"/>
    <n v="988022"/>
    <x v="6"/>
    <s v="Wildcat"/>
    <s v="I26-r"/>
    <s v="OUI"/>
  </r>
  <r>
    <s v="Mars"/>
    <d v="2017-03-02T00:00:00"/>
    <s v="Local transport"/>
    <s v="Mission No2: sebevito-bureau"/>
    <s v="Transport"/>
    <s v="Investigation"/>
    <m/>
    <n v="400"/>
    <n v="987622"/>
    <x v="6"/>
    <s v="Wildcat"/>
    <s v="I26-r"/>
    <s v="OUI"/>
  </r>
  <r>
    <s v="Mars"/>
    <d v="2017-03-02T00:00:00"/>
    <s v="Boisson"/>
    <s v="Mission No2: x2"/>
    <s v="Trust building"/>
    <s v="Investigation"/>
    <m/>
    <n v="1100"/>
    <n v="986522"/>
    <x v="6"/>
    <s v="Wildcat"/>
    <s v="I26-r"/>
    <s v="OUI"/>
  </r>
  <r>
    <s v="Mars"/>
    <d v="2017-03-02T00:00:00"/>
    <s v="Local transport"/>
    <s v="Aller retour Togotelecom Adidogome"/>
    <s v="Transport"/>
    <s v="Office"/>
    <m/>
    <n v="800"/>
    <n v="985722"/>
    <x v="8"/>
    <s v="Wildcat"/>
    <s v="DAVID-r"/>
    <s v="OUI"/>
  </r>
  <r>
    <s v="Mars"/>
    <d v="2017-03-02T00:00:00"/>
    <s v="Internet"/>
    <s v="Renouvellement de l'abonnement allant du 02-03-17 au 2-04-17"/>
    <s v="Internet"/>
    <s v="Office"/>
    <m/>
    <n v="101000"/>
    <n v="884722"/>
    <x v="8"/>
    <s v="Wildcat"/>
    <s v="DAVID-2"/>
    <s v="OUI"/>
  </r>
  <r>
    <s v="Mars"/>
    <d v="2017-03-02T00:00:00"/>
    <s v="Installation ordinateur"/>
    <s v="pour les investigateur"/>
    <s v="Service"/>
    <s v="Office"/>
    <m/>
    <n v="5000"/>
    <n v="879722"/>
    <x v="7"/>
    <s v="Wildcat"/>
    <s v="MENSAH-1"/>
    <s v="OUI"/>
  </r>
  <r>
    <s v="Mars"/>
    <d v="2017-03-02T00:00:00"/>
    <s v="Local transport"/>
    <s v="Mission No1: Aller-Grand marche"/>
    <s v="Transport"/>
    <s v="Investigation"/>
    <m/>
    <n v="600"/>
    <n v="879122"/>
    <x v="4"/>
    <s v="Wildcat"/>
    <s v="I70-r"/>
    <s v="OUI"/>
  </r>
  <r>
    <s v="Mars"/>
    <d v="2017-03-02T00:00:00"/>
    <s v="Local transport"/>
    <s v="Mission No1: Grand-bureau"/>
    <s v="Transport"/>
    <s v="Investigation"/>
    <m/>
    <n v="600"/>
    <n v="878522"/>
    <x v="4"/>
    <s v="Wildcat"/>
    <s v="I70-r"/>
    <s v="OUI"/>
  </r>
  <r>
    <s v="Mars"/>
    <d v="2017-03-02T00:00:00"/>
    <s v="Parking"/>
    <s v="Mission No1"/>
    <s v="Transport"/>
    <s v="Investigation"/>
    <m/>
    <n v="100"/>
    <n v="878422"/>
    <x v="4"/>
    <s v="Wildcat"/>
    <s v="I70-r"/>
    <s v="OUI"/>
  </r>
  <r>
    <s v="Mars"/>
    <d v="2017-03-02T00:00:00"/>
    <s v="Carte sim"/>
    <s v="pour investigation de I70"/>
    <s v="Office materials"/>
    <s v="Investigation"/>
    <m/>
    <n v="2000"/>
    <n v="876422"/>
    <x v="4"/>
    <s v="Wildcat"/>
    <s v="I70-1"/>
    <s v="OUI"/>
  </r>
  <r>
    <s v="Mars"/>
    <d v="2017-03-02T00:00:00"/>
    <s v="Work compensation"/>
    <s v="Service nettoyage du bureau du moi de fevrier"/>
    <s v="Service"/>
    <s v="Office"/>
    <m/>
    <n v="25000"/>
    <n v="851422"/>
    <x v="8"/>
    <s v="Wildcat"/>
    <s v="DAVID-3"/>
    <s v="OUI"/>
  </r>
  <r>
    <s v="Mars"/>
    <d v="2017-03-02T00:00:00"/>
    <s v="Local transport"/>
    <s v="Mission No2: Aller- Tokoin soted"/>
    <s v="Transport"/>
    <s v="Investigation"/>
    <m/>
    <n v="600"/>
    <n v="850822"/>
    <x v="5"/>
    <s v="Wildcat"/>
    <s v="I60-r"/>
    <s v="OUI"/>
  </r>
  <r>
    <s v="Mars"/>
    <d v="2017-03-02T00:00:00"/>
    <s v="Local transport"/>
    <s v="Mission No2: Tokoin soted-bureau"/>
    <s v="Transport"/>
    <s v="Investigation"/>
    <m/>
    <n v="600"/>
    <n v="850222"/>
    <x v="5"/>
    <s v="Wildcat"/>
    <s v="I60-r"/>
    <s v="OUI"/>
  </r>
  <r>
    <s v="Mars"/>
    <d v="2017-03-02T00:00:00"/>
    <s v="Boisson"/>
    <s v="Mission No2: x3"/>
    <s v="Trust building"/>
    <s v="Investigation"/>
    <m/>
    <n v="1500"/>
    <n v="848722"/>
    <x v="5"/>
    <s v="Wildcat"/>
    <s v="I60-r"/>
    <s v="OUI"/>
  </r>
  <r>
    <s v="Mars"/>
    <d v="2017-03-03T00:00:00"/>
    <s v="Local transport"/>
    <s v="maison-bureau-maison"/>
    <s v="Transport"/>
    <s v="Legal"/>
    <m/>
    <n v="1000"/>
    <n v="847722"/>
    <x v="1"/>
    <s v="Wildcat"/>
    <s v="DARIUS-r"/>
    <s v="OUI"/>
  </r>
  <r>
    <s v="Mars"/>
    <d v="2017-03-03T00:00:00"/>
    <s v="Local transport"/>
    <s v="maison-bureau-maison"/>
    <s v="Transport"/>
    <s v="Legal"/>
    <m/>
    <n v="1000"/>
    <n v="846722"/>
    <x v="2"/>
    <s v="Wildcat"/>
    <s v="NICOLE-r"/>
    <s v="OUI"/>
  </r>
  <r>
    <s v="Mars"/>
    <d v="2017-03-03T00:00:00"/>
    <s v="Local transport"/>
    <s v="maison-bureau-maison"/>
    <s v="Transport"/>
    <s v="Legal"/>
    <m/>
    <n v="1000"/>
    <n v="845722"/>
    <x v="3"/>
    <s v="Wildcat"/>
    <s v="FIDAR-r"/>
    <s v="OUI"/>
  </r>
  <r>
    <s v="Mars"/>
    <d v="2017-03-03T00:00:00"/>
    <s v="Local transport"/>
    <s v="maison-bureau-maison"/>
    <s v="Transport"/>
    <s v="Investigation"/>
    <m/>
    <n v="1000"/>
    <n v="844722"/>
    <x v="4"/>
    <s v="Wildcat"/>
    <s v="I70-r"/>
    <s v="OUI"/>
  </r>
  <r>
    <s v="Mars"/>
    <d v="2017-03-03T00:00:00"/>
    <s v="Local transport"/>
    <s v="Mission No3: Aller -Doulassame"/>
    <s v="Transport"/>
    <s v="Investigation"/>
    <m/>
    <n v="700"/>
    <n v="844022"/>
    <x v="6"/>
    <s v="Wildcat"/>
    <s v="I26-r"/>
    <s v="OUI"/>
  </r>
  <r>
    <s v="Mars"/>
    <d v="2017-03-03T00:00:00"/>
    <s v="Local transport"/>
    <s v="Mission No3: Doulassame-Foreva"/>
    <s v="Transport"/>
    <s v="Investigation"/>
    <m/>
    <n v="400"/>
    <n v="843622"/>
    <x v="6"/>
    <s v="Wildcat"/>
    <s v="I26-r"/>
    <s v="OUI"/>
  </r>
  <r>
    <s v="Mars"/>
    <d v="2017-03-03T00:00:00"/>
    <s v="Local transport"/>
    <s v="Mission No3: Forever-Bureau"/>
    <s v="Transport"/>
    <s v="Investigation"/>
    <m/>
    <n v="700"/>
    <n v="842922"/>
    <x v="6"/>
    <s v="Wildcat"/>
    <s v="I26-r"/>
    <s v="OUI"/>
  </r>
  <r>
    <s v="Mars"/>
    <d v="2017-03-03T00:00:00"/>
    <s v="Boisson"/>
    <s v="Mission No3: x2"/>
    <s v="Trust building"/>
    <s v="Investigation"/>
    <m/>
    <n v="1100"/>
    <n v="841822"/>
    <x v="6"/>
    <s v="Wildcat"/>
    <s v="I26-r"/>
    <s v="OUI"/>
  </r>
  <r>
    <s v="Mars"/>
    <d v="2017-03-03T00:00:00"/>
    <s v="Local transport"/>
    <s v="Mission No3: Bureau-Akodesewa"/>
    <s v="Transport"/>
    <s v="Investigation"/>
    <m/>
    <n v="1000"/>
    <n v="840822"/>
    <x v="5"/>
    <s v="Wildcat"/>
    <s v="I60-r"/>
    <s v="OUI"/>
  </r>
  <r>
    <s v="Mars"/>
    <d v="2017-03-03T00:00:00"/>
    <s v="Local transport"/>
    <s v="Mission No3: Akodesewa-Koshigan"/>
    <s v="Transport"/>
    <s v="Investigation"/>
    <m/>
    <n v="1300"/>
    <n v="839522"/>
    <x v="5"/>
    <s v="Wildcat"/>
    <s v="I60-r"/>
    <s v="OUI"/>
  </r>
  <r>
    <s v="Mars"/>
    <d v="2017-03-03T00:00:00"/>
    <s v="Local transport"/>
    <s v="Mission No3: Koshigan-bureau"/>
    <s v="Transport"/>
    <s v="Investigation"/>
    <m/>
    <n v="500"/>
    <n v="839022"/>
    <x v="5"/>
    <s v="Wildcat"/>
    <s v="I60-r"/>
    <s v="OUI"/>
  </r>
  <r>
    <s v="Mars"/>
    <d v="2017-03-03T00:00:00"/>
    <s v="Boisson"/>
    <s v="Mission No3: x 2"/>
    <s v="Trust building"/>
    <s v="Investigation"/>
    <m/>
    <n v="1100"/>
    <n v="837922"/>
    <x v="5"/>
    <s v="Wildcat"/>
    <s v="I60-r"/>
    <s v="OUI"/>
  </r>
  <r>
    <s v="Mars"/>
    <d v="2017-03-06T00:00:00"/>
    <s v="Ecobank transfer"/>
    <m/>
    <m/>
    <m/>
    <n v="1000000"/>
    <m/>
    <n v="1837922"/>
    <x v="0"/>
    <s v="Wildcat"/>
    <m/>
    <s v="OUI"/>
  </r>
  <r>
    <s v="Mars"/>
    <d v="2017-03-06T00:00:00"/>
    <s v="Local transport"/>
    <s v="Maison -bureau-maison"/>
    <s v="Transport"/>
    <s v="Legal"/>
    <m/>
    <n v="1000"/>
    <n v="1836922"/>
    <x v="3"/>
    <s v="Wildcat"/>
    <s v="FIDAR-r"/>
    <s v="OUI"/>
  </r>
  <r>
    <s v="Mars"/>
    <d v="2017-03-06T00:00:00"/>
    <s v="Local transport"/>
    <s v="Maison -bureau-maison"/>
    <s v="Transport"/>
    <s v="Legal"/>
    <m/>
    <n v="1000"/>
    <n v="1835922"/>
    <x v="4"/>
    <s v="Wildcat"/>
    <s v="I70-r"/>
    <s v="OUI"/>
  </r>
  <r>
    <s v="Mars"/>
    <d v="2017-03-06T00:00:00"/>
    <s v="Local transport"/>
    <s v="Maison -bureau-maison"/>
    <s v="Transport"/>
    <s v="Investigation"/>
    <m/>
    <n v="1000"/>
    <n v="1834922"/>
    <x v="9"/>
    <s v="Wildcat"/>
    <s v="I33-r"/>
    <s v="OUI"/>
  </r>
  <r>
    <s v="Mars"/>
    <d v="2017-03-06T00:00:00"/>
    <s v="Local transport"/>
    <s v="Aller -boutique pour achet de carte de recharge"/>
    <s v="Transport"/>
    <s v="Office"/>
    <m/>
    <n v="200"/>
    <n v="1834722"/>
    <x v="8"/>
    <s v="Wildcat"/>
    <s v="DAVID-r"/>
    <s v="OUI"/>
  </r>
  <r>
    <s v="Mars"/>
    <d v="2017-03-06T00:00:00"/>
    <s v="Local transport"/>
    <s v="Boutique-Ecobank"/>
    <s v="Transport"/>
    <s v="Office"/>
    <m/>
    <n v="250"/>
    <n v="1834472"/>
    <x v="8"/>
    <s v="Wildcat"/>
    <s v="DAVID-r"/>
    <s v="OUI"/>
  </r>
  <r>
    <s v="Mars"/>
    <d v="2017-03-06T00:00:00"/>
    <s v="Local transport"/>
    <s v="Ecobank-bureau"/>
    <s v="Transport"/>
    <s v="Office"/>
    <m/>
    <n v="300"/>
    <n v="1834172"/>
    <x v="8"/>
    <s v="Wildcat"/>
    <s v="DAVID-r"/>
    <s v="OUI"/>
  </r>
  <r>
    <s v="Mars"/>
    <d v="2017-03-06T00:00:00"/>
    <s v="Telephone"/>
    <s v="5x2000, 4x1000"/>
    <s v="Telephone"/>
    <s v="Office"/>
    <m/>
    <n v="14000"/>
    <n v="1820172"/>
    <x v="8"/>
    <s v="Wildcat"/>
    <s v="DAVID-4"/>
    <s v="OUI"/>
  </r>
  <r>
    <s v="Mars"/>
    <d v="2017-03-06T00:00:00"/>
    <s v="Carburant moto"/>
    <s v="Deplacement de Mensah"/>
    <s v="Transport"/>
    <s v="Management"/>
    <m/>
    <n v="5000"/>
    <n v="1815172"/>
    <x v="7"/>
    <s v="Wildcat"/>
    <s v="MENSAH-2"/>
    <s v="OUI"/>
  </r>
  <r>
    <s v="Mars"/>
    <d v="2017-03-06T00:00:00"/>
    <s v="Local transport"/>
    <s v="Mission No4: Aller -Djifa kpota"/>
    <s v="Transport"/>
    <s v="Investigation"/>
    <m/>
    <n v="600"/>
    <n v="1814572"/>
    <x v="6"/>
    <s v="Wildcat"/>
    <s v="I26-r"/>
    <s v="OUI"/>
  </r>
  <r>
    <s v="Mars"/>
    <d v="2017-03-06T00:00:00"/>
    <s v="Local transport"/>
    <s v="Mission No4: Djifa kpota-nucafu"/>
    <s v="Transport"/>
    <s v="Investigation"/>
    <m/>
    <n v="500"/>
    <n v="1814072"/>
    <x v="6"/>
    <s v="Wildcat"/>
    <s v="I26-r"/>
    <s v="OUI"/>
  </r>
  <r>
    <s v="Mars"/>
    <d v="2017-03-06T00:00:00"/>
    <s v="Local transport"/>
    <s v="Mission No4: Nucafu-bureau"/>
    <s v="Transport"/>
    <s v="Investigation"/>
    <m/>
    <n v="400"/>
    <n v="1813672"/>
    <x v="6"/>
    <s v="Wildcat"/>
    <s v="I26-r"/>
    <s v="OUI"/>
  </r>
  <r>
    <s v="Mars"/>
    <d v="2017-03-06T00:00:00"/>
    <s v="Boisson"/>
    <s v="Mission No4: x2"/>
    <s v="Trust building"/>
    <s v="Investigation"/>
    <m/>
    <n v="1100"/>
    <n v="1812572"/>
    <x v="6"/>
    <s v="Wildcat"/>
    <s v="I26-r"/>
    <s v="OUI"/>
  </r>
  <r>
    <s v="Mars"/>
    <d v="2017-03-06T00:00:00"/>
    <s v="Local transport"/>
    <s v="DHL-Bureau"/>
    <s v="Transport"/>
    <s v="Management"/>
    <m/>
    <n v="500"/>
    <n v="1812072"/>
    <x v="10"/>
    <s v="Wildcat"/>
    <s v="RENS-r"/>
    <s v="OUI"/>
  </r>
  <r>
    <s v="Mars"/>
    <d v="2017-03-06T00:00:00"/>
    <s v="Local transport"/>
    <s v="Aller retour Ramco Adidoadin"/>
    <s v="Transport"/>
    <s v="Office"/>
    <m/>
    <n v="600"/>
    <n v="1811472"/>
    <x v="8"/>
    <s v="Wildcat"/>
    <s v="DAVID-r"/>
    <s v="OUI"/>
  </r>
  <r>
    <s v="Mars"/>
    <d v="2017-03-06T00:00:00"/>
    <s v="OMO "/>
    <s v="1x grand paquet"/>
    <s v="Office materials"/>
    <s v="Office"/>
    <m/>
    <n v="1800"/>
    <n v="1809672"/>
    <x v="8"/>
    <s v="Wildcat"/>
    <s v="DAVID-5"/>
    <s v="OUI"/>
  </r>
  <r>
    <s v="Mars"/>
    <d v="2017-03-06T00:00:00"/>
    <s v="Javel 750ml"/>
    <s v="x1 paquet"/>
    <s v="Office materials"/>
    <s v="Office"/>
    <m/>
    <n v="1000"/>
    <n v="1808672"/>
    <x v="8"/>
    <s v="Wildcat"/>
    <s v="DAVID-5"/>
    <s v="OUI"/>
  </r>
  <r>
    <s v="Mars"/>
    <d v="2017-03-06T00:00:00"/>
    <s v="Eau"/>
    <s v="x2 sachet de 30 unite"/>
    <s v="Office materials"/>
    <s v="Office"/>
    <m/>
    <n v="800"/>
    <n v="1807872"/>
    <x v="8"/>
    <s v="Wildcat"/>
    <s v="DAVID-5"/>
    <s v="OUI"/>
  </r>
  <r>
    <s v="Mars"/>
    <d v="2017-03-06T00:00:00"/>
    <s v="Papier rame"/>
    <s v="x2"/>
    <s v="Office materials"/>
    <s v="Office"/>
    <m/>
    <n v="4000"/>
    <n v="1803872"/>
    <x v="8"/>
    <s v="Wildcat"/>
    <s v="DAVID-5"/>
    <s v="OUI"/>
  </r>
  <r>
    <s v="Mars"/>
    <d v="2017-03-06T00:00:00"/>
    <s v="Chauffe eau"/>
    <s v="x1, pour la cuisine"/>
    <s v="Office materials"/>
    <s v="Office"/>
    <m/>
    <n v="13500"/>
    <n v="1790372"/>
    <x v="8"/>
    <s v="Wildcat"/>
    <s v="DAVID-5"/>
    <s v="OUI"/>
  </r>
  <r>
    <s v="Mars"/>
    <d v="2017-03-06T00:00:00"/>
    <s v="Serpillere"/>
    <s v="x2"/>
    <s v="Office materials"/>
    <s v="Office"/>
    <m/>
    <n v="2300"/>
    <n v="1788072"/>
    <x v="8"/>
    <s v="Wildcat"/>
    <s v="DAVID-5"/>
    <s v="OUI"/>
  </r>
  <r>
    <s v="Mars"/>
    <d v="2017-03-06T00:00:00"/>
    <s v="Local transport"/>
    <s v="Aller retour Ramco Adidoadin"/>
    <s v="Transport"/>
    <s v="Office"/>
    <m/>
    <n v="600"/>
    <n v="1787472"/>
    <x v="8"/>
    <s v="Wildcat"/>
    <s v="DAVID-r"/>
    <s v="OUI"/>
  </r>
  <r>
    <s v="Mars"/>
    <d v="2017-03-06T00:00:00"/>
    <s v="Ordinateur"/>
    <s v="ACER MINI TOUC 2GB500 pour Mensah"/>
    <s v="Equipement"/>
    <s v="Office"/>
    <m/>
    <n v="170000"/>
    <n v="1617472"/>
    <x v="7"/>
    <s v="Wildcat"/>
    <s v="MENSAH-3"/>
    <s v="OUI"/>
  </r>
  <r>
    <s v="Mars"/>
    <d v="2017-03-06T00:00:00"/>
    <s v="Ordinateur"/>
    <s v="PC-ATHOM ACER Aspire One pour les juristes"/>
    <s v="Equipement"/>
    <s v="Office"/>
    <m/>
    <n v="100000"/>
    <n v="1517472"/>
    <x v="7"/>
    <s v="Wildcat"/>
    <s v="MENSAH-4"/>
    <s v="OUI"/>
  </r>
  <r>
    <s v="Mars"/>
    <d v="2017-03-07T00:00:00"/>
    <s v="Local transport"/>
    <s v="Maison -bureau-maison"/>
    <s v="Transport"/>
    <s v="Legal"/>
    <m/>
    <n v="1000"/>
    <n v="1516472"/>
    <x v="3"/>
    <s v="Wildcat"/>
    <s v="FIDAR-r"/>
    <s v="OUI"/>
  </r>
  <r>
    <s v="Mars"/>
    <d v="2017-03-07T00:00:00"/>
    <s v="Local transport"/>
    <s v="Maison -bureau-maison"/>
    <s v="Transport"/>
    <s v="Legal"/>
    <m/>
    <n v="1000"/>
    <n v="1515472"/>
    <x v="4"/>
    <s v="Wildcat"/>
    <s v="I70-r"/>
    <s v="OUI"/>
  </r>
  <r>
    <s v="Mars"/>
    <d v="2017-03-07T00:00:00"/>
    <s v="Local transport"/>
    <s v="Aller retour grand marche"/>
    <s v="Transport"/>
    <s v="Investigation"/>
    <m/>
    <n v="1200"/>
    <n v="1514272"/>
    <x v="9"/>
    <s v="Wildcat"/>
    <s v="I33-r"/>
    <s v="OUI"/>
  </r>
  <r>
    <s v="Mars"/>
    <d v="2017-03-07T00:00:00"/>
    <s v="Carte sim"/>
    <s v="x 1"/>
    <s v="Office materials"/>
    <s v="Investigation"/>
    <m/>
    <n v="2000"/>
    <n v="1512272"/>
    <x v="9"/>
    <s v="Wildcat"/>
    <s v="I33-1"/>
    <s v="OUI"/>
  </r>
  <r>
    <s v="Mars"/>
    <d v="2017-03-07T00:00:00"/>
    <s v="Bloc note"/>
    <s v="x1"/>
    <s v="Office materials"/>
    <s v="Investigation"/>
    <m/>
    <n v="300"/>
    <n v="1511972"/>
    <x v="9"/>
    <s v="Wildcat"/>
    <s v="I33-1"/>
    <s v="OUI"/>
  </r>
  <r>
    <s v="Mars"/>
    <d v="2017-03-07T00:00:00"/>
    <s v="Bic"/>
    <s v="x1"/>
    <s v="Office materials"/>
    <s v="Investigation"/>
    <m/>
    <n v="100"/>
    <n v="1511872"/>
    <x v="9"/>
    <s v="Wildcat"/>
    <s v="I33-1"/>
    <s v="OUI"/>
  </r>
  <r>
    <s v="Mars"/>
    <d v="2017-03-07T00:00:00"/>
    <s v="Impression"/>
    <s v="x 15 (contrat de I33)"/>
    <s v="Office materials"/>
    <s v="Office"/>
    <m/>
    <n v="750"/>
    <n v="1511122"/>
    <x v="8"/>
    <s v="Wildcat"/>
    <s v="DAVID-6"/>
    <s v="OUI"/>
  </r>
  <r>
    <s v="Mars"/>
    <d v="2017-03-07T00:00:00"/>
    <s v="Local transport"/>
    <s v="Mission No5: Aller -Akoelevisime"/>
    <s v="Transport"/>
    <s v="Investigation"/>
    <m/>
    <n v="800"/>
    <n v="1510322"/>
    <x v="6"/>
    <s v="Wildcat"/>
    <s v="I26-r"/>
    <s v="OUI"/>
  </r>
  <r>
    <s v="Mars"/>
    <d v="2017-03-07T00:00:00"/>
    <s v="Local transport"/>
    <s v="Mission No5: Akoelevisime-Ebe plage"/>
    <s v="Transport"/>
    <s v="Investigation"/>
    <m/>
    <n v="400"/>
    <n v="1509922"/>
    <x v="6"/>
    <s v="Wildcat"/>
    <s v="I26-r"/>
    <s v="OUI"/>
  </r>
  <r>
    <s v="Mars"/>
    <d v="2017-03-07T00:00:00"/>
    <s v="Local transport"/>
    <s v="Mission No5: Ebe plage-bureau"/>
    <s v="Transport"/>
    <s v="Investigation"/>
    <m/>
    <n v="800"/>
    <n v="1509122"/>
    <x v="6"/>
    <s v="Wildcat"/>
    <s v="I26-r"/>
    <s v="OUI"/>
  </r>
  <r>
    <s v="Mars"/>
    <d v="2017-03-07T00:00:00"/>
    <s v="Local transport"/>
    <s v="Aller retour Deckon"/>
    <s v="Transport"/>
    <s v="Investigation"/>
    <m/>
    <n v="1200"/>
    <n v="1507922"/>
    <x v="9"/>
    <s v="Wildcat"/>
    <s v="I33-r"/>
    <s v="OUI"/>
  </r>
  <r>
    <s v="Mars"/>
    <d v="2017-03-07T00:00:00"/>
    <s v="Local transport"/>
    <s v="Maison -bureau-maison"/>
    <s v="Transport"/>
    <s v="Investigation"/>
    <m/>
    <n v="1000"/>
    <n v="1506922"/>
    <x v="9"/>
    <s v="Wildcat"/>
    <s v="I33-r"/>
    <s v="OUI"/>
  </r>
  <r>
    <s v="Mars"/>
    <d v="2017-03-08T00:00:00"/>
    <s v="Local transport"/>
    <s v="Maison -bureau-maison"/>
    <s v="Transport"/>
    <s v="Investigation"/>
    <m/>
    <n v="1000"/>
    <n v="1505922"/>
    <x v="9"/>
    <s v="Wildcat"/>
    <s v="I33-r"/>
    <s v="OUI"/>
  </r>
  <r>
    <s v="Mars"/>
    <d v="2017-03-08T00:00:00"/>
    <s v="Local transport"/>
    <s v="Maison -bureau-maison"/>
    <s v="Transport"/>
    <s v="Legal"/>
    <m/>
    <n v="1000"/>
    <n v="1504922"/>
    <x v="3"/>
    <s v="Wildcat"/>
    <s v="FIDAR-r"/>
    <s v="OUI"/>
  </r>
  <r>
    <s v="Mars"/>
    <d v="2017-03-08T00:00:00"/>
    <s v="Local transport"/>
    <s v="Maison -bureau-maison"/>
    <s v="Transport"/>
    <s v="Legal"/>
    <m/>
    <n v="1000"/>
    <n v="1503922"/>
    <x v="4"/>
    <s v="Wildcat"/>
    <s v="I70-r"/>
    <s v="OUI"/>
  </r>
  <r>
    <s v="Mars"/>
    <d v="2017-03-08T00:00:00"/>
    <s v="Chocolat"/>
    <s v="Cadeau pour journee international de la femme"/>
    <s v="Personnel"/>
    <s v="Team Building"/>
    <m/>
    <n v="1425"/>
    <n v="1502497"/>
    <x v="7"/>
    <s v="Wildcat"/>
    <s v="MENSAH-5"/>
    <s v="OUI"/>
  </r>
  <r>
    <s v="Mars"/>
    <d v="2017-03-08T00:00:00"/>
    <s v="Livre de Paulo COELHO"/>
    <s v="Cadeau pour journee international de la femme"/>
    <s v="Personnel"/>
    <s v="Team Building"/>
    <m/>
    <n v="4000"/>
    <n v="1498497"/>
    <x v="7"/>
    <s v="Wildcat"/>
    <s v="MENSAH-5"/>
    <s v="OUI"/>
  </r>
  <r>
    <s v="Mars"/>
    <d v="2017-03-08T00:00:00"/>
    <s v="Livre de Danielle STEEL"/>
    <s v="Cadeau pour journee international de la femme"/>
    <s v="Personnel"/>
    <s v="Team Building"/>
    <m/>
    <n v="5700"/>
    <n v="1492797"/>
    <x v="7"/>
    <s v="Wildcat"/>
    <s v="MENSAH-5"/>
    <s v="OUI"/>
  </r>
  <r>
    <s v="Mars"/>
    <d v="2017-03-08T00:00:00"/>
    <s v="Local transport"/>
    <s v="Aller retour tribunal"/>
    <s v="Transport"/>
    <s v="Legal"/>
    <m/>
    <n v="1000"/>
    <n v="1491797"/>
    <x v="2"/>
    <s v="Wildcat"/>
    <s v="NICOLE-r"/>
    <s v="OUI"/>
  </r>
  <r>
    <s v="Mars"/>
    <d v="2017-03-08T00:00:00"/>
    <s v="Local transport"/>
    <s v="Aller retour tribunal"/>
    <s v="Transport"/>
    <s v="Legal"/>
    <m/>
    <n v="1000"/>
    <n v="1490797"/>
    <x v="3"/>
    <s v="Wildcat"/>
    <s v="FIDAR-r"/>
    <s v="OUI"/>
  </r>
  <r>
    <s v="Mars"/>
    <d v="2017-03-08T00:00:00"/>
    <s v="Local transport"/>
    <s v="Aller retour tribunal"/>
    <s v="Transport"/>
    <s v="Legal"/>
    <m/>
    <n v="1000"/>
    <n v="1489797"/>
    <x v="1"/>
    <s v="Wildcat"/>
    <s v="DARIUS-r"/>
    <s v="OUI"/>
  </r>
  <r>
    <s v="Mars"/>
    <d v="2017-03-08T00:00:00"/>
    <s v="Telephone"/>
    <s v="5x2000 "/>
    <s v="Telephone"/>
    <s v="Office"/>
    <m/>
    <n v="10000"/>
    <n v="1479797"/>
    <x v="8"/>
    <s v="Wildcat"/>
    <s v="DAVID-7"/>
    <s v="OUI"/>
  </r>
  <r>
    <s v="Mars"/>
    <d v="2017-03-08T00:00:00"/>
    <s v="Location projecteur"/>
    <s v="Presentation d'un documentaire sur la journnee de la femme"/>
    <s v="Service"/>
    <s v="Office"/>
    <m/>
    <n v="8000"/>
    <n v="1471797"/>
    <x v="7"/>
    <s v="Wildcat"/>
    <s v="MENSAH-6"/>
    <s v="OUI"/>
  </r>
  <r>
    <s v="Mars"/>
    <d v="2017-03-08T00:00:00"/>
    <s v="Local transport"/>
    <s v="Aller retour Deckon"/>
    <s v="Transport"/>
    <s v="Investigation"/>
    <m/>
    <n v="1200"/>
    <n v="1470597"/>
    <x v="9"/>
    <s v="Wildcat"/>
    <s v="I33-r"/>
    <s v="OUI"/>
  </r>
  <r>
    <s v="Mars"/>
    <d v="2017-03-09T00:00:00"/>
    <s v="Local transport"/>
    <s v="Maison -bureau-maison"/>
    <s v="Transport"/>
    <s v="Legal"/>
    <m/>
    <n v="1000"/>
    <n v="1469597"/>
    <x v="3"/>
    <s v="Wildcat"/>
    <s v="FIDAR-r"/>
    <s v="OUI"/>
  </r>
  <r>
    <s v="Mars"/>
    <d v="2017-03-09T00:00:00"/>
    <s v="Local transport"/>
    <s v="Maison -bureau-maison"/>
    <s v="Transport"/>
    <s v="Legal"/>
    <m/>
    <n v="1000"/>
    <n v="1468597"/>
    <x v="4"/>
    <s v="Wildcat"/>
    <s v="I70-r"/>
    <s v="OUI"/>
  </r>
  <r>
    <s v="Mars"/>
    <d v="2017-03-09T00:00:00"/>
    <s v="Boisson"/>
    <s v="x2, (Rencontre avec un informateur)"/>
    <s v="Trust building"/>
    <s v="Management"/>
    <m/>
    <n v="2000"/>
    <n v="1466597"/>
    <x v="7"/>
    <s v="Wildcat"/>
    <s v="MENSAH-7"/>
    <s v="OUI"/>
  </r>
  <r>
    <s v="Mars"/>
    <d v="2017-03-09T00:00:00"/>
    <s v="Local transport"/>
    <s v="Maison -bureau-maison"/>
    <s v="Transport"/>
    <s v="Investigation"/>
    <m/>
    <n v="1000"/>
    <n v="1465597"/>
    <x v="9"/>
    <s v="Wildcat"/>
    <s v="I33-r"/>
    <s v="OUI"/>
  </r>
  <r>
    <s v="Mars"/>
    <d v="2017-03-09T00:00:00"/>
    <s v="Photocopie"/>
    <s v="x20"/>
    <s v="Office materials"/>
    <s v="Legal"/>
    <m/>
    <n v="200"/>
    <n v="1465397"/>
    <x v="2"/>
    <s v="Wildcat"/>
    <s v="NICOLE-r"/>
    <s v="OUI"/>
  </r>
  <r>
    <s v="Mars"/>
    <d v="2017-03-09T00:00:00"/>
    <s v="Local transport"/>
    <s v="Mission No6: Aller -Akodesewa"/>
    <s v="Transport"/>
    <s v="Investigation"/>
    <m/>
    <n v="800"/>
    <n v="1464597"/>
    <x v="6"/>
    <s v="Wildcat"/>
    <s v="I26-r"/>
    <s v="OUI"/>
  </r>
  <r>
    <s v="Mars"/>
    <d v="2017-03-09T00:00:00"/>
    <s v="Local transport"/>
    <s v="Mission No6: Akodesewa-TP3"/>
    <s v="Transport"/>
    <s v="Investigation"/>
    <m/>
    <n v="300"/>
    <n v="1464297"/>
    <x v="6"/>
    <s v="Wildcat"/>
    <s v="I26-r"/>
    <s v="OUI"/>
  </r>
  <r>
    <s v="Mars"/>
    <d v="2017-03-09T00:00:00"/>
    <s v="Local transport"/>
    <s v="Mission No6: TP3-Bassadji"/>
    <s v="Transport"/>
    <s v="Investigation"/>
    <m/>
    <n v="500"/>
    <n v="1463797"/>
    <x v="6"/>
    <s v="Wildcat"/>
    <s v="I26-r"/>
    <s v="OUI"/>
  </r>
  <r>
    <s v="Mars"/>
    <d v="2017-03-09T00:00:00"/>
    <s v="Local transport"/>
    <s v="Mission No6: Basadji-bureau"/>
    <s v="Transport"/>
    <s v="Investigation"/>
    <m/>
    <n v="500"/>
    <n v="1463297"/>
    <x v="6"/>
    <s v="Wildcat"/>
    <s v="I26-r"/>
    <s v="OUI"/>
  </r>
  <r>
    <s v="Mars"/>
    <d v="2017-03-09T00:00:00"/>
    <s v="Local transport"/>
    <s v="Aller retour grand marche pour retrait de carte de la ville de Lome"/>
    <s v="Transport"/>
    <s v="Office"/>
    <m/>
    <n v="1200"/>
    <n v="1462097"/>
    <x v="8"/>
    <s v="Wildcat"/>
    <s v="DAVID-r"/>
    <s v="OUI"/>
  </r>
  <r>
    <s v="Mars"/>
    <d v="2017-03-10T00:00:00"/>
    <s v="Local transport"/>
    <s v="Maison -bureau-maison"/>
    <s v="Transport"/>
    <s v="Legal"/>
    <m/>
    <n v="1000"/>
    <n v="1461097"/>
    <x v="3"/>
    <s v="Wildcat"/>
    <s v="FIDAR-r"/>
    <s v="OUI"/>
  </r>
  <r>
    <s v="Mars"/>
    <d v="2017-03-10T00:00:00"/>
    <s v="Local transport"/>
    <s v="Maison -bureau-maison"/>
    <s v="Transport"/>
    <s v="Legal"/>
    <m/>
    <n v="1000"/>
    <n v="1460097"/>
    <x v="4"/>
    <s v="Wildcat"/>
    <s v="I70-r"/>
    <s v="OUI"/>
  </r>
  <r>
    <s v="Mars"/>
    <d v="2017-03-10T00:00:00"/>
    <s v="Local transport"/>
    <s v="Maison -bureau-maison"/>
    <s v="Transport"/>
    <s v="Investigation"/>
    <m/>
    <n v="1000"/>
    <n v="1459097"/>
    <x v="9"/>
    <s v="Wildcat"/>
    <s v="I33-r"/>
    <s v="OUI"/>
  </r>
  <r>
    <s v="Mars"/>
    <d v="2017-03-10T00:00:00"/>
    <s v="Local transport"/>
    <s v="Aller retour Deckon"/>
    <s v="Transport"/>
    <s v="Investigation"/>
    <m/>
    <n v="1200"/>
    <n v="1457897"/>
    <x v="9"/>
    <s v="Wildcat"/>
    <s v="I33-r"/>
    <s v="OUI"/>
  </r>
  <r>
    <s v="Mars"/>
    <d v="2017-03-10T00:00:00"/>
    <s v="Local transport"/>
    <s v="Mission No2: Aller retour Adidogome"/>
    <s v="Transport"/>
    <s v="Investigation"/>
    <m/>
    <n v="600"/>
    <n v="1457297"/>
    <x v="4"/>
    <s v="Wildcat"/>
    <s v="I70-r"/>
    <s v="OUI"/>
  </r>
  <r>
    <s v="Mars"/>
    <d v="2017-03-10T00:00:00"/>
    <s v="Local transport"/>
    <s v="Mission No7: Aller-Ablogame"/>
    <s v="Transport"/>
    <s v="Investigation"/>
    <m/>
    <n v="700"/>
    <n v="1456597"/>
    <x v="6"/>
    <s v="Wildcat"/>
    <s v="I26-r"/>
    <s v="OUI"/>
  </r>
  <r>
    <s v="Mars"/>
    <d v="2017-03-10T00:00:00"/>
    <s v="Local transport"/>
    <s v="Mission No7: Ablogame-Boka"/>
    <s v="Transport"/>
    <s v="Investigation"/>
    <m/>
    <n v="400"/>
    <n v="1456197"/>
    <x v="6"/>
    <s v="Wildcat"/>
    <s v="I26-r"/>
    <s v="OUI"/>
  </r>
  <r>
    <s v="Mars"/>
    <d v="2017-03-10T00:00:00"/>
    <s v="Local transport"/>
    <s v="Mission No7: Boka-bureau"/>
    <s v="Transport"/>
    <s v="Investigation"/>
    <m/>
    <n v="400"/>
    <n v="1455797"/>
    <x v="6"/>
    <s v="Wildcat"/>
    <s v="I26-r"/>
    <s v="OUI"/>
  </r>
  <r>
    <s v="Mars"/>
    <d v="2017-03-10T00:00:00"/>
    <s v="Lait peak"/>
    <s v="x1, pour la cuisine"/>
    <s v="Office materials"/>
    <s v="Office"/>
    <m/>
    <n v="2500"/>
    <n v="1453297"/>
    <x v="8"/>
    <s v="Wildcat"/>
    <s v="DAVID-8"/>
    <s v="OUI"/>
  </r>
  <r>
    <s v="Mars"/>
    <d v="2017-03-10T00:00:00"/>
    <s v="Sucre"/>
    <s v="x1, pour la cuisine"/>
    <s v="Office materials"/>
    <s v="Office"/>
    <m/>
    <n v="1000"/>
    <n v="1452297"/>
    <x v="8"/>
    <s v="Wildcat"/>
    <s v="DAVID-8"/>
    <s v="OUI"/>
  </r>
  <r>
    <s v="Mars"/>
    <d v="2017-03-10T00:00:00"/>
    <s v="Biscuit "/>
    <s v="(bistela) x10, pour la cuisine"/>
    <s v="Office materials"/>
    <s v="Office"/>
    <m/>
    <n v="2500"/>
    <n v="1449797"/>
    <x v="8"/>
    <s v="Wildcat"/>
    <s v="DAVID-8"/>
    <s v="OUI"/>
  </r>
  <r>
    <s v="Mars"/>
    <d v="2017-03-10T00:00:00"/>
    <s v="Biscuit"/>
    <s v="x 1 paquet (perk)"/>
    <s v="Office materials"/>
    <s v="Office"/>
    <m/>
    <n v="1650"/>
    <n v="1448147"/>
    <x v="8"/>
    <s v="Wildcat"/>
    <s v="DAVID-8"/>
    <s v="OUI"/>
  </r>
  <r>
    <s v="Mars"/>
    <d v="2017-03-10T00:00:00"/>
    <s v="Telephone"/>
    <s v="1x2000 pour I60"/>
    <s v="Telephone"/>
    <s v="Office"/>
    <m/>
    <n v="2000"/>
    <n v="1446147"/>
    <x v="8"/>
    <s v="Wildcat"/>
    <s v="DAVID-9"/>
    <s v="OUI"/>
  </r>
  <r>
    <s v="Mars"/>
    <d v="2017-03-10T00:00:00"/>
    <s v="Local transport"/>
    <s v="Mission No4: Maison-station"/>
    <s v="Transport"/>
    <s v="Investigation"/>
    <m/>
    <n v="500"/>
    <n v="1445647"/>
    <x v="5"/>
    <s v="Wildcat"/>
    <s v="I60-r"/>
    <s v="OUI"/>
  </r>
  <r>
    <s v="Mars"/>
    <d v="2017-03-10T00:00:00"/>
    <s v="Inter city"/>
    <s v="Mission No4: Lome-Kara"/>
    <s v="Transport"/>
    <s v="Investigation"/>
    <m/>
    <n v="6000"/>
    <n v="1439647"/>
    <x v="5"/>
    <s v="Wildcat"/>
    <s v="I60-1"/>
    <s v="OUI"/>
  </r>
  <r>
    <s v="Mars"/>
    <d v="2017-03-10T00:00:00"/>
    <s v="Local transport"/>
    <s v="Mission No4: Inter urbain"/>
    <s v="Transport"/>
    <s v="Investigation"/>
    <m/>
    <n v="2000"/>
    <n v="1437647"/>
    <x v="5"/>
    <s v="Wildcat"/>
    <s v="I60-r"/>
    <s v="OUI"/>
  </r>
  <r>
    <s v="Mars"/>
    <d v="2017-03-10T00:00:00"/>
    <s v="Nourriture"/>
    <s v="Mission No4"/>
    <s v="Travel subsistence"/>
    <s v="Investigation"/>
    <m/>
    <n v="3000"/>
    <n v="1434647"/>
    <x v="5"/>
    <s v="Wildcat"/>
    <s v="I60-r"/>
    <s v="OUI"/>
  </r>
  <r>
    <s v="Mars"/>
    <d v="2017-03-10T00:00:00"/>
    <s v="Hebergement"/>
    <s v="Mission No4"/>
    <s v="Travel subsistence"/>
    <s v="Investigation"/>
    <m/>
    <n v="5000"/>
    <n v="1429647"/>
    <x v="5"/>
    <s v="Wildcat"/>
    <s v="I60-2"/>
    <s v="OUI"/>
  </r>
  <r>
    <s v="Mars"/>
    <d v="2017-03-10T00:00:00"/>
    <s v="Telephone"/>
    <s v="Mission No4: Transfer de credit Moov aux cibles"/>
    <s v="Trust building"/>
    <s v="Investigation"/>
    <m/>
    <n v="2000"/>
    <n v="1427647"/>
    <x v="5"/>
    <s v="Wildcat"/>
    <s v="I60-r"/>
    <s v="OUI"/>
  </r>
  <r>
    <s v="Mars"/>
    <d v="2017-03-10T00:00:00"/>
    <s v="Local transport"/>
    <s v="Mission No1: Maison-Akodesewa"/>
    <s v="Transport"/>
    <s v="Investigation"/>
    <m/>
    <n v="1300"/>
    <n v="1426347"/>
    <x v="11"/>
    <s v="Wildcat"/>
    <s v="I48-r"/>
    <s v="OUI"/>
  </r>
  <r>
    <s v="Mars"/>
    <d v="2017-03-10T00:00:00"/>
    <s v="Local transport"/>
    <s v="Mission No1: Akodessewa-bureau"/>
    <s v="Transport"/>
    <s v="Investigation"/>
    <m/>
    <n v="700"/>
    <n v="1425647"/>
    <x v="11"/>
    <s v="Wildcat"/>
    <s v="I48-r"/>
    <s v="OUI"/>
  </r>
  <r>
    <s v="Mars"/>
    <d v="2017-03-10T00:00:00"/>
    <s v="Local transport"/>
    <s v="Mission No1: bureau-maison"/>
    <s v="Transport"/>
    <s v="Investigation"/>
    <m/>
    <n v="600"/>
    <n v="1425047"/>
    <x v="11"/>
    <s v="Wildcat"/>
    <s v="I48-r"/>
    <s v="OUI"/>
  </r>
  <r>
    <s v="Mars"/>
    <d v="2017-03-10T00:00:00"/>
    <s v="Boisson"/>
    <s v="Mission No1: x2"/>
    <s v="Trust building"/>
    <s v="Investigation"/>
    <m/>
    <n v="1100"/>
    <n v="1423947"/>
    <x v="11"/>
    <s v="Wildcat"/>
    <s v="I48-r"/>
    <s v="OUI"/>
  </r>
  <r>
    <s v="Mars"/>
    <d v="2017-03-10T00:00:00"/>
    <s v="Telephone"/>
    <s v="Mission No1:"/>
    <s v="Telephone"/>
    <s v="Investigation"/>
    <m/>
    <n v="1000"/>
    <n v="1422947"/>
    <x v="11"/>
    <s v="Wildcat"/>
    <s v="I48-r"/>
    <s v="OUI"/>
  </r>
  <r>
    <s v="Mars"/>
    <d v="2017-03-10T00:00:00"/>
    <s v="Telephone"/>
    <s v="1x2000 pour I60"/>
    <s v="Telephone"/>
    <s v="Office"/>
    <m/>
    <n v="2000"/>
    <n v="1420947"/>
    <x v="8"/>
    <s v="Wildcat"/>
    <s v="DAVID-10"/>
    <s v="OUI"/>
  </r>
  <r>
    <s v="Mars"/>
    <d v="2017-03-11T00:00:00"/>
    <s v="Frais de transfert"/>
    <s v="pour prolongement de mission a I60"/>
    <s v="Transfer Fees"/>
    <s v="Management"/>
    <m/>
    <n v="500"/>
    <n v="1420447"/>
    <x v="7"/>
    <s v="Wildcat"/>
    <s v="MENSAH-r"/>
    <s v="OUI"/>
  </r>
  <r>
    <s v="Mars"/>
    <d v="2017-03-11T00:00:00"/>
    <s v="Local transport"/>
    <s v="Mission No4: Inter urbain"/>
    <s v="Transport"/>
    <s v="Investigation"/>
    <m/>
    <n v="2000"/>
    <n v="1418447"/>
    <x v="5"/>
    <s v="Wildcat"/>
    <s v="I60-r"/>
    <s v="OUI"/>
  </r>
  <r>
    <s v="Mars"/>
    <d v="2017-03-11T00:00:00"/>
    <s v="Nourriture"/>
    <s v="Mission No4"/>
    <s v="Travel subsistence"/>
    <s v="Investigation"/>
    <m/>
    <n v="3000"/>
    <n v="1415447"/>
    <x v="5"/>
    <s v="Wildcat"/>
    <s v="I60-r"/>
    <s v="OUI"/>
  </r>
  <r>
    <s v="Mars"/>
    <d v="2017-03-11T00:00:00"/>
    <s v="Hebergement"/>
    <s v="Mission No4"/>
    <s v="Travel subsistence"/>
    <s v="Investigation"/>
    <m/>
    <n v="5000"/>
    <n v="1410447"/>
    <x v="5"/>
    <s v="Wildcat"/>
    <s v="I60-2"/>
    <s v="OUI"/>
  </r>
  <r>
    <s v="Mars"/>
    <d v="2017-03-11T00:00:00"/>
    <s v="Boisson"/>
    <s v="Mission No4: x7"/>
    <s v="Trust building"/>
    <s v="Investigation"/>
    <m/>
    <n v="4200"/>
    <n v="1406247"/>
    <x v="5"/>
    <s v="Wildcat"/>
    <s v="I60-r"/>
    <s v="OUI"/>
  </r>
  <r>
    <s v="Mars"/>
    <d v="2017-03-11T00:00:00"/>
    <s v="Local transport"/>
    <s v="Mission No4: Forfait pour faire deplacer les cibles"/>
    <s v="Trust building"/>
    <s v="Investigation"/>
    <m/>
    <n v="10000"/>
    <n v="1396247"/>
    <x v="5"/>
    <s v="Wildcat"/>
    <s v="I60-r"/>
    <s v="OUI"/>
  </r>
  <r>
    <s v="Mars"/>
    <d v="2017-03-11T00:00:00"/>
    <s v="Boisson"/>
    <s v="Mission No4: pour les fetiches"/>
    <s v="Trust building"/>
    <s v="Investigation"/>
    <m/>
    <n v="5000"/>
    <n v="1391247"/>
    <x v="5"/>
    <s v="Wildcat"/>
    <s v="I60-r"/>
    <s v="OUI"/>
  </r>
  <r>
    <s v="Mars"/>
    <d v="2017-03-12T00:00:00"/>
    <s v="Telephone"/>
    <s v="1x2000 pour I60"/>
    <s v="Telephone"/>
    <s v="Office"/>
    <m/>
    <n v="2000"/>
    <n v="1389247"/>
    <x v="8"/>
    <s v="Wildcat"/>
    <s v="DAVID-11"/>
    <s v="OUI"/>
  </r>
  <r>
    <s v="Mars"/>
    <d v="2017-03-12T00:00:00"/>
    <s v="Local transport"/>
    <s v="Mission No4: Inter urbain"/>
    <s v="Transport"/>
    <s v="Investigation"/>
    <m/>
    <n v="2000"/>
    <n v="1387247"/>
    <x v="5"/>
    <s v="Wildcat"/>
    <s v="I60-r"/>
    <s v="OUI"/>
  </r>
  <r>
    <s v="Mars"/>
    <d v="2017-03-12T00:00:00"/>
    <s v="Nourriture"/>
    <s v="Mission No4"/>
    <s v="Travel subsistence"/>
    <s v="Investigation"/>
    <m/>
    <n v="3000"/>
    <n v="1384247"/>
    <x v="5"/>
    <s v="Wildcat"/>
    <s v="I60-r"/>
    <s v="OUI"/>
  </r>
  <r>
    <s v="Mars"/>
    <d v="2017-03-12T00:00:00"/>
    <s v="Hebergement"/>
    <s v="Mission No4"/>
    <s v="Travel subsistence"/>
    <s v="Investigation"/>
    <m/>
    <n v="5000"/>
    <n v="1379247"/>
    <x v="5"/>
    <s v="Wildcat"/>
    <s v="I60-2"/>
    <s v="OUI"/>
  </r>
  <r>
    <s v="Mars"/>
    <d v="2017-03-12T00:00:00"/>
    <s v="Boisson"/>
    <s v="Mission No4: x4"/>
    <s v="Trust building"/>
    <s v="Investigation"/>
    <m/>
    <n v="2000"/>
    <n v="1377247"/>
    <x v="5"/>
    <s v="Wildcat"/>
    <s v="I60-r"/>
    <s v="OUI"/>
  </r>
  <r>
    <s v="Mars"/>
    <d v="2017-03-12T00:00:00"/>
    <s v="Local transport"/>
    <s v="Mission No4: transport de la cible"/>
    <s v="Trust building"/>
    <s v="Investigation"/>
    <m/>
    <n v="1000"/>
    <n v="1376247"/>
    <x v="5"/>
    <s v="Wildcat"/>
    <s v="I60-r"/>
    <s v="OUI"/>
  </r>
  <r>
    <s v="Mars"/>
    <d v="2017-03-13T00:00:00"/>
    <s v="Photocopie"/>
    <s v="x 200, Fiche de budget"/>
    <s v="Office materials"/>
    <s v="Office"/>
    <m/>
    <n v="2000"/>
    <n v="1374247"/>
    <x v="8"/>
    <s v="Wildcat"/>
    <s v="DAVID-12"/>
    <s v="OUI"/>
  </r>
  <r>
    <s v="Mars"/>
    <d v="2017-03-13T00:00:00"/>
    <s v="Impression"/>
    <s v="x 3"/>
    <s v="Office materials"/>
    <s v="Office"/>
    <m/>
    <n v="150"/>
    <n v="1374097"/>
    <x v="8"/>
    <s v="Wildcat"/>
    <s v="DAVID-r"/>
    <s v="NON"/>
  </r>
  <r>
    <s v="Mars"/>
    <d v="2017-03-13T00:00:00"/>
    <s v="Local transport"/>
    <s v="Mission No8: Aller -aflao"/>
    <s v="Transport"/>
    <s v="Investigation"/>
    <m/>
    <n v="500"/>
    <n v="1373597"/>
    <x v="6"/>
    <s v="Wildcat"/>
    <s v="I26-r"/>
    <s v="OUI"/>
  </r>
  <r>
    <s v="Mars"/>
    <d v="2017-03-13T00:00:00"/>
    <s v="Local transport"/>
    <s v="Mission No8: Aflao-Hanoukope"/>
    <s v="Transport"/>
    <s v="Investigation"/>
    <m/>
    <n v="300"/>
    <n v="1373297"/>
    <x v="6"/>
    <s v="Wildcat"/>
    <s v="I26-r"/>
    <s v="OUI"/>
  </r>
  <r>
    <s v="Mars"/>
    <d v="2017-03-13T00:00:00"/>
    <s v="Local transport"/>
    <s v="Mission No8: Hanoikope-bureau"/>
    <s v="Transport"/>
    <s v="Investigation"/>
    <m/>
    <n v="350"/>
    <n v="1372947"/>
    <x v="6"/>
    <s v="Wildcat"/>
    <s v="I26-r"/>
    <s v="OUI"/>
  </r>
  <r>
    <s v="Mars"/>
    <d v="2017-03-13T00:00:00"/>
    <s v="Boisson"/>
    <s v="Mission No8: x2"/>
    <s v="Trust building"/>
    <s v="Investigation"/>
    <m/>
    <n v="1100"/>
    <n v="1371847"/>
    <x v="6"/>
    <s v="Wildcat"/>
    <s v="I26-r"/>
    <s v="OUI"/>
  </r>
  <r>
    <s v="Mars"/>
    <d v="2017-03-13T00:00:00"/>
    <s v="Frais de transfert"/>
    <s v="pour prolongement de mission a I60"/>
    <s v="Transfer Fees"/>
    <s v="Office"/>
    <m/>
    <n v="500"/>
    <n v="1371347"/>
    <x v="8"/>
    <s v="Wildcat"/>
    <s v="DAVID-r"/>
    <s v="OUI"/>
  </r>
  <r>
    <s v="Mars"/>
    <d v="2017-03-13T00:00:00"/>
    <s v="Telephone"/>
    <s v="1x 2000 , transfer a I52"/>
    <s v="Telephone"/>
    <s v="Office"/>
    <m/>
    <n v="2000"/>
    <n v="1369347"/>
    <x v="8"/>
    <s v="Wildcat"/>
    <s v="DAVID-13"/>
    <s v="OUI"/>
  </r>
  <r>
    <s v="Mars"/>
    <d v="2017-03-13T00:00:00"/>
    <s v="Local transport"/>
    <s v="Aller retour boutique pour carte de recharge"/>
    <s v="Transport"/>
    <s v="Office"/>
    <m/>
    <n v="400"/>
    <n v="1368947"/>
    <x v="8"/>
    <s v="Wildcat"/>
    <s v="DAVID-r"/>
    <s v="OUI"/>
  </r>
  <r>
    <s v="Mars"/>
    <d v="2017-03-13T00:00:00"/>
    <s v="Telephone"/>
    <s v="5x1000, 6x 2000"/>
    <s v="Telephone"/>
    <s v="Office"/>
    <m/>
    <n v="17000"/>
    <n v="1351947"/>
    <x v="8"/>
    <s v="Wildcat"/>
    <s v="DAVID-14"/>
    <s v="OUI"/>
  </r>
  <r>
    <s v="Mars"/>
    <d v="2017-03-13T00:00:00"/>
    <s v="Carburant moto"/>
    <s v="pour deplacement de Mensah"/>
    <s v="Transport"/>
    <s v="Management"/>
    <m/>
    <n v="5000"/>
    <n v="1346947"/>
    <x v="7"/>
    <s v="Wildcat"/>
    <s v="MENSAH-8"/>
    <s v="OUI"/>
  </r>
  <r>
    <s v="Mars"/>
    <d v="2017-03-13T00:00:00"/>
    <s v="Huile a moteur"/>
    <m/>
    <s v="Transport"/>
    <s v="Management"/>
    <m/>
    <n v="2000"/>
    <n v="1344947"/>
    <x v="7"/>
    <s v="Wildcat"/>
    <s v="MENSAH-9"/>
    <s v="OUI"/>
  </r>
  <r>
    <s v="Mars"/>
    <d v="2017-03-13T00:00:00"/>
    <s v="Local transport"/>
    <s v="Mission No1: Aller -Soted"/>
    <s v="Transport"/>
    <s v="Investigation"/>
    <m/>
    <n v="350"/>
    <n v="1344597"/>
    <x v="9"/>
    <s v="Wildcat"/>
    <s v="I33-r"/>
    <s v="OUI"/>
  </r>
  <r>
    <s v="Mars"/>
    <d v="2017-03-13T00:00:00"/>
    <s v="Local transport"/>
    <s v="Mission No1: Soted-Adidogome"/>
    <s v="Transport"/>
    <s v="Investigation"/>
    <m/>
    <n v="600"/>
    <n v="1343997"/>
    <x v="9"/>
    <s v="Wildcat"/>
    <s v="I33-r"/>
    <s v="OUI"/>
  </r>
  <r>
    <s v="Mars"/>
    <d v="2017-03-13T00:00:00"/>
    <s v="Local transport"/>
    <s v="Mission No1: Adidogome-Zanguera"/>
    <s v="Transport"/>
    <s v="Investigation"/>
    <m/>
    <n v="400"/>
    <n v="1343597"/>
    <x v="9"/>
    <s v="Wildcat"/>
    <s v="I33-r"/>
    <s v="OUI"/>
  </r>
  <r>
    <s v="Mars"/>
    <d v="2017-03-13T00:00:00"/>
    <s v="Local transport"/>
    <s v="Mission No1: Zanguera-bureau"/>
    <s v="Transport"/>
    <s v="Investigation"/>
    <m/>
    <n v="700"/>
    <n v="1342897"/>
    <x v="9"/>
    <s v="Wildcat"/>
    <s v="I33-r"/>
    <s v="OUI"/>
  </r>
  <r>
    <s v="Mars"/>
    <d v="2017-03-13T00:00:00"/>
    <s v="Local transport"/>
    <s v="Maison -bureau-maison"/>
    <s v="Transport"/>
    <s v="Investigation"/>
    <m/>
    <n v="1000"/>
    <n v="1341897"/>
    <x v="9"/>
    <s v="Wildcat"/>
    <s v="I33-r"/>
    <s v="OUI"/>
  </r>
  <r>
    <s v="Mars"/>
    <d v="2017-03-13T00:00:00"/>
    <s v="Local transport"/>
    <s v="Maison -bureau-maison"/>
    <s v="Transport"/>
    <s v="Investigation"/>
    <m/>
    <n v="1000"/>
    <n v="1340897"/>
    <x v="4"/>
    <s v="Wildcat"/>
    <s v="I70-r"/>
    <s v="OUI"/>
  </r>
  <r>
    <s v="Mars"/>
    <d v="2017-03-13T00:00:00"/>
    <s v="Local transport"/>
    <s v="Mission No4: Inter urbain"/>
    <s v="Transport"/>
    <s v="Investigation"/>
    <m/>
    <n v="2000"/>
    <n v="1338897"/>
    <x v="5"/>
    <s v="Wildcat"/>
    <s v="I60-r"/>
    <s v="OUI"/>
  </r>
  <r>
    <s v="Mars"/>
    <d v="2017-03-13T00:00:00"/>
    <s v="Nourriture"/>
    <s v="Mission No4"/>
    <s v="Travel subsistence"/>
    <s v="Investigation"/>
    <m/>
    <n v="3000"/>
    <n v="1335897"/>
    <x v="5"/>
    <s v="Wildcat"/>
    <s v="I60-r"/>
    <s v="OUI"/>
  </r>
  <r>
    <s v="Mars"/>
    <d v="2017-03-13T00:00:00"/>
    <s v="Hebergement"/>
    <s v="Mission No4"/>
    <s v="Travel subsistence"/>
    <s v="Investigation"/>
    <m/>
    <n v="5000"/>
    <n v="1330897"/>
    <x v="5"/>
    <s v="Wildcat"/>
    <s v="I60-2"/>
    <s v="OUI"/>
  </r>
  <r>
    <s v="Mars"/>
    <d v="2017-03-13T00:00:00"/>
    <s v="Telephone"/>
    <s v="Mission No4: Transfer de credit Moov a la cible"/>
    <s v="Trust building"/>
    <s v="Investigation"/>
    <m/>
    <n v="500"/>
    <n v="1330397"/>
    <x v="5"/>
    <s v="Wildcat"/>
    <s v="I60-r"/>
    <s v="OUI"/>
  </r>
  <r>
    <s v="Mars"/>
    <d v="2017-03-14T00:00:00"/>
    <s v="Local transport"/>
    <s v="Maison -bureau-maison"/>
    <s v="Transport"/>
    <s v="Investigation"/>
    <m/>
    <n v="1000"/>
    <n v="1329397"/>
    <x v="9"/>
    <s v="Wildcat"/>
    <s v="I33-r"/>
    <s v="OUI"/>
  </r>
  <r>
    <s v="Mars"/>
    <d v="2017-03-14T00:00:00"/>
    <s v="Local transport"/>
    <s v="Maison -bureau-maison"/>
    <s v="Transport"/>
    <s v="Investigation"/>
    <m/>
    <n v="1000"/>
    <n v="1328397"/>
    <x v="4"/>
    <s v="Wildcat"/>
    <s v="I70-r"/>
    <s v="OUI"/>
  </r>
  <r>
    <s v="Mars"/>
    <d v="2017-03-14T00:00:00"/>
    <s v="Local transport"/>
    <s v="Mission No9: Aller -Akodesewa"/>
    <s v="Transport"/>
    <s v="Investigation"/>
    <m/>
    <n v="700"/>
    <n v="1327697"/>
    <x v="6"/>
    <s v="Wildcat"/>
    <s v="I26-r"/>
    <s v="OUI"/>
  </r>
  <r>
    <s v="Mars"/>
    <d v="2017-03-14T00:00:00"/>
    <s v="Local transport"/>
    <s v="Mission No9: Akodesewa-TP3"/>
    <s v="Transport"/>
    <s v="Investigation"/>
    <m/>
    <n v="200"/>
    <n v="1327497"/>
    <x v="6"/>
    <s v="Wildcat"/>
    <s v="I26-r"/>
    <s v="OUI"/>
  </r>
  <r>
    <s v="Mars"/>
    <d v="2017-03-14T00:00:00"/>
    <s v="Local transport"/>
    <s v="Mission No9: TP3-bureau"/>
    <s v="Transport"/>
    <s v="Investigation"/>
    <m/>
    <n v="700"/>
    <n v="1326797"/>
    <x v="6"/>
    <s v="Wildcat"/>
    <s v="I26-r"/>
    <s v="OUI"/>
  </r>
  <r>
    <s v="Mars"/>
    <d v="2017-03-14T00:00:00"/>
    <s v="Boisson"/>
    <s v="Mission No9: x2"/>
    <s v="Trust building"/>
    <s v="Investigation"/>
    <m/>
    <n v="1100"/>
    <n v="1325697"/>
    <x v="6"/>
    <s v="Wildcat"/>
    <s v="I26-r"/>
    <s v="OUI"/>
  </r>
  <r>
    <s v="Mars"/>
    <d v="2017-03-14T00:00:00"/>
    <s v="Serrure"/>
    <s v="x3, pour les portes du bureau"/>
    <s v="Office materials"/>
    <s v="Office"/>
    <m/>
    <n v="12000"/>
    <n v="1313697"/>
    <x v="6"/>
    <s v="Wildcat"/>
    <s v="I26-1"/>
    <s v="OUI"/>
  </r>
  <r>
    <s v="Mars"/>
    <d v="2017-03-14T00:00:00"/>
    <s v="Local transport"/>
    <s v="Mision No2: Aller -Kegue"/>
    <s v="Transport"/>
    <s v="Investigation"/>
    <m/>
    <n v="600"/>
    <n v="1313097"/>
    <x v="9"/>
    <s v="Wildcat"/>
    <s v="I33-r"/>
    <s v="OUI"/>
  </r>
  <r>
    <s v="Mars"/>
    <d v="2017-03-14T00:00:00"/>
    <s v="Local transport"/>
    <s v="Mission No2: Kegue-Adetikope"/>
    <s v="Transport"/>
    <s v="Investigation"/>
    <m/>
    <n v="700"/>
    <n v="1312397"/>
    <x v="9"/>
    <s v="Wildcat"/>
    <s v="I33-r"/>
    <s v="OUI"/>
  </r>
  <r>
    <s v="Mars"/>
    <d v="2017-03-14T00:00:00"/>
    <s v="Local transport"/>
    <s v="Mission No2: Adetikope-bureau"/>
    <s v="Transport"/>
    <s v="Investigation"/>
    <m/>
    <n v="1000"/>
    <n v="1311397"/>
    <x v="9"/>
    <s v="Wildcat"/>
    <s v="I33-r"/>
    <s v="OUI"/>
  </r>
  <r>
    <s v="Mars"/>
    <d v="2017-03-14T00:00:00"/>
    <s v="Eau"/>
    <s v="x4 sachet d'eau de 30 unite"/>
    <s v="Office materials"/>
    <s v="Office"/>
    <m/>
    <n v="1600"/>
    <n v="1309797"/>
    <x v="8"/>
    <s v="Wildcat"/>
    <s v="DAVID-15"/>
    <s v="OUI"/>
  </r>
  <r>
    <s v="Mars"/>
    <d v="2017-03-14T00:00:00"/>
    <s v="Javel  "/>
    <s v="x 1 Ajax en podre"/>
    <s v="Office materials"/>
    <s v="Office"/>
    <m/>
    <n v="1400"/>
    <n v="1308397"/>
    <x v="8"/>
    <s v="Wildcat"/>
    <s v="DAVID-15"/>
    <s v="OUI"/>
  </r>
  <r>
    <s v="Mars"/>
    <d v="2017-03-14T00:00:00"/>
    <s v="Local transport"/>
    <s v="transport des sachets d'eau"/>
    <s v="Transport"/>
    <s v="Office"/>
    <m/>
    <n v="100"/>
    <n v="1308297"/>
    <x v="8"/>
    <s v="Wildcat"/>
    <s v="DAVID-r"/>
    <s v="OUI"/>
  </r>
  <r>
    <s v="Mars"/>
    <d v="2017-03-14T00:00:00"/>
    <s v="Local transport"/>
    <s v="Aller retour immeuble Moov Hanoukope pour remise facture d'eau"/>
    <s v="Transport"/>
    <s v="Office"/>
    <m/>
    <n v="1000"/>
    <n v="1307297"/>
    <x v="8"/>
    <s v="Wildcat"/>
    <s v="DAVID-r"/>
    <s v="OUI"/>
  </r>
  <r>
    <s v="Mars"/>
    <d v="2017-03-14T00:00:00"/>
    <s v="Inter city"/>
    <s v="Mission No4: Kara-Lome"/>
    <s v="Transport"/>
    <s v="Investigation"/>
    <m/>
    <n v="5700"/>
    <n v="1301597"/>
    <x v="5"/>
    <s v="Wildcat"/>
    <s v="I60-1"/>
    <s v="OUI"/>
  </r>
  <r>
    <s v="Mars"/>
    <d v="2017-03-14T00:00:00"/>
    <s v="Local transport"/>
    <s v="Mission No4: Hotel-station de bus"/>
    <s v="Transport"/>
    <s v="Investigation"/>
    <m/>
    <n v="300"/>
    <n v="1301297"/>
    <x v="5"/>
    <s v="Wildcat"/>
    <s v="I60-r"/>
    <s v="OUI"/>
  </r>
  <r>
    <s v="Mars"/>
    <d v="2017-03-14T00:00:00"/>
    <s v="Local transport"/>
    <s v="Mision No4: Station -Maison"/>
    <s v="Transport"/>
    <s v="Investigation"/>
    <m/>
    <n v="500"/>
    <n v="1300797"/>
    <x v="5"/>
    <s v="Wildcat"/>
    <s v="I60-r"/>
    <s v="OUI"/>
  </r>
  <r>
    <s v="Mars"/>
    <d v="2017-03-14T00:00:00"/>
    <s v="Nourriture"/>
    <s v="Mission No4"/>
    <s v="Travel subsistence"/>
    <s v="Investigation"/>
    <m/>
    <n v="3000"/>
    <n v="1297797"/>
    <x v="5"/>
    <s v="Wildcat"/>
    <s v="I60-r"/>
    <s v="OUI"/>
  </r>
  <r>
    <s v="Mars"/>
    <d v="2017-03-15T00:00:00"/>
    <s v="Local transport"/>
    <s v="Maison -bureau-maison"/>
    <s v="Transport"/>
    <s v="Investigation"/>
    <m/>
    <n v="1000"/>
    <n v="1296797"/>
    <x v="9"/>
    <s v="Wildcat"/>
    <s v="I33-r"/>
    <s v="OUI"/>
  </r>
  <r>
    <s v="Mars"/>
    <d v="2017-03-15T00:00:00"/>
    <s v="Local transport"/>
    <s v="Maison -bureau-maison"/>
    <s v="Transport"/>
    <s v="Investigation"/>
    <m/>
    <n v="1000"/>
    <n v="1295797"/>
    <x v="4"/>
    <s v="Wildcat"/>
    <s v="I70-r"/>
    <s v="OUI"/>
  </r>
  <r>
    <s v="Mars"/>
    <d v="2017-03-15T00:00:00"/>
    <s v="Local transport"/>
    <s v="Aller retour tribunal"/>
    <s v="Transport"/>
    <s v="Legal"/>
    <m/>
    <n v="1000"/>
    <n v="1294797"/>
    <x v="1"/>
    <s v="Wildcat"/>
    <s v="DARIUS-r"/>
    <s v="OUI"/>
  </r>
  <r>
    <s v="Mars"/>
    <d v="2017-03-15T00:00:00"/>
    <s v="Local transport"/>
    <s v="Aller retour tribunal"/>
    <s v="Transport"/>
    <s v="Legal"/>
    <m/>
    <n v="1000"/>
    <n v="1293797"/>
    <x v="2"/>
    <s v="Wildcat"/>
    <s v="NICOLE-r"/>
    <s v="OUI"/>
  </r>
  <r>
    <s v="Mars"/>
    <d v="2017-03-15T00:00:00"/>
    <s v="Local transport"/>
    <s v="Mission No10: Aller -Aflao"/>
    <s v="Transport"/>
    <s v="Investigation"/>
    <m/>
    <n v="600"/>
    <n v="1293197"/>
    <x v="6"/>
    <s v="Wildcat"/>
    <s v="I26-r"/>
    <s v="OUI"/>
  </r>
  <r>
    <s v="Mars"/>
    <d v="2017-03-15T00:00:00"/>
    <s v="Local transport"/>
    <s v="Mission No10: Aflao-bureau"/>
    <s v="Transport"/>
    <s v="Investigation"/>
    <m/>
    <n v="600"/>
    <n v="1292597"/>
    <x v="6"/>
    <s v="Wildcat"/>
    <s v="I26-r"/>
    <s v="OUI"/>
  </r>
  <r>
    <s v="Mars"/>
    <d v="2017-03-15T00:00:00"/>
    <s v="Boisson"/>
    <s v="Mission No10: x2"/>
    <s v="Trust building"/>
    <s v="Investigation"/>
    <m/>
    <n v="1100"/>
    <n v="1291497"/>
    <x v="6"/>
    <s v="Wildcat"/>
    <s v="I26-r"/>
    <s v="OUI"/>
  </r>
  <r>
    <s v="Mars"/>
    <d v="2017-03-15T00:00:00"/>
    <s v="Local transport"/>
    <s v="Mission No5: Aller retour Avepozo"/>
    <s v="Transport"/>
    <s v="Investigation"/>
    <m/>
    <n v="1400"/>
    <n v="1290097"/>
    <x v="5"/>
    <s v="Wildcat"/>
    <s v="I60-r"/>
    <s v="OUI"/>
  </r>
  <r>
    <s v="Mars"/>
    <d v="2017-03-15T00:00:00"/>
    <s v="Boisson"/>
    <s v="Mission No5: x2"/>
    <s v="Trust building"/>
    <s v="Investigation"/>
    <m/>
    <n v="1100"/>
    <n v="1288997"/>
    <x v="5"/>
    <s v="Wildcat"/>
    <s v="I60-r"/>
    <s v="OUI"/>
  </r>
  <r>
    <s v="Mars"/>
    <d v="2017-03-15T00:00:00"/>
    <s v="Local transport"/>
    <s v="Aller grand marche pour achat petit etagere de bureau"/>
    <s v="Transport"/>
    <s v="Office"/>
    <m/>
    <n v="600"/>
    <n v="1288397"/>
    <x v="8"/>
    <s v="Wildcat"/>
    <s v="DAVID-r"/>
    <s v="OUI"/>
  </r>
  <r>
    <s v="Mars"/>
    <d v="2017-03-15T00:00:00"/>
    <s v="Etagere de bureau"/>
    <s v="x3,  "/>
    <s v="Office materials"/>
    <s v="Office"/>
    <m/>
    <n v="10500"/>
    <n v="1277897"/>
    <x v="8"/>
    <s v="Wildcat"/>
    <s v="DAVID-16"/>
    <s v="OUI"/>
  </r>
  <r>
    <s v="Mars"/>
    <d v="2017-03-15T00:00:00"/>
    <s v="Local transport"/>
    <s v="Grand marche -ministere du tourisme pour recherche de carte"/>
    <s v="Transport"/>
    <s v="Office"/>
    <m/>
    <n v="200"/>
    <n v="1277697"/>
    <x v="8"/>
    <s v="Wildcat"/>
    <s v="DAVID-r"/>
    <s v="OUI"/>
  </r>
  <r>
    <s v="Mars"/>
    <d v="2017-03-15T00:00:00"/>
    <s v="Local transport"/>
    <s v="Ministere du tourisme-bureau"/>
    <s v="Transport"/>
    <s v="Office"/>
    <m/>
    <n v="500"/>
    <n v="1277197"/>
    <x v="8"/>
    <s v="Wildcat"/>
    <s v="DAVID-r"/>
    <s v="OUI"/>
  </r>
  <r>
    <s v="Mars"/>
    <d v="2017-03-15T00:00:00"/>
    <s v="Telephone"/>
    <s v="5x2000"/>
    <s v="Telephone"/>
    <s v="Office"/>
    <m/>
    <n v="10000"/>
    <n v="1267197"/>
    <x v="8"/>
    <s v="Wildcat"/>
    <s v="DAVID-17"/>
    <s v="OUI"/>
  </r>
  <r>
    <s v="Mars"/>
    <d v="2017-03-15T00:00:00"/>
    <s v="Local transport"/>
    <s v="Mission No3: Aller -agoe zongo"/>
    <s v="Transport"/>
    <s v="Investigation"/>
    <m/>
    <n v="600"/>
    <n v="1266597"/>
    <x v="9"/>
    <s v="Wildcat"/>
    <s v="I33-r"/>
    <s v="OUI"/>
  </r>
  <r>
    <s v="Mars"/>
    <d v="2017-03-15T00:00:00"/>
    <s v="Local transport"/>
    <s v="Mission No3: Zongo-Sogbossito"/>
    <s v="Transport"/>
    <s v="Investigation"/>
    <m/>
    <n v="500"/>
    <n v="1266097"/>
    <x v="9"/>
    <s v="Wildcat"/>
    <s v="I33-r"/>
    <s v="OUI"/>
  </r>
  <r>
    <s v="Mars"/>
    <d v="2017-03-15T00:00:00"/>
    <s v="Local transport"/>
    <s v="Mission No3: Sogbosito-Zanguera"/>
    <s v="Transport"/>
    <s v="Investigation"/>
    <m/>
    <n v="600"/>
    <n v="1265497"/>
    <x v="9"/>
    <s v="Wildcat"/>
    <s v="I33-r"/>
    <s v="OUI"/>
  </r>
  <r>
    <s v="Mars"/>
    <d v="2017-03-15T00:00:00"/>
    <s v="Local transport"/>
    <s v="Mission No3: Zanguera-bureau"/>
    <s v="Transport"/>
    <s v="Investigation"/>
    <m/>
    <n v="700"/>
    <n v="1264797"/>
    <x v="9"/>
    <s v="Wildcat"/>
    <s v="I33-r"/>
    <s v="OUI"/>
  </r>
  <r>
    <s v="Mars"/>
    <d v="2017-03-15T00:00:00"/>
    <s v="Carburant moto"/>
    <s v="Deplacement kpalime"/>
    <s v="Transport"/>
    <s v="Management"/>
    <m/>
    <n v="6200"/>
    <n v="1258597"/>
    <x v="7"/>
    <s v="Wildcat"/>
    <s v="MENSAH-10"/>
    <s v="OUI"/>
  </r>
  <r>
    <s v="Mars"/>
    <d v="2017-03-15T00:00:00"/>
    <s v="Nourriture"/>
    <s v="Mission Kpalime"/>
    <s v="Travel subsistence"/>
    <s v="Management"/>
    <m/>
    <n v="3000"/>
    <n v="1255597"/>
    <x v="7"/>
    <s v="Wildcat"/>
    <s v="MENSAH-r"/>
    <s v="OUI"/>
  </r>
  <r>
    <s v="Mars"/>
    <d v="2017-03-15T00:00:00"/>
    <s v="Nourriture"/>
    <s v="Mission Kpalime: Avec l'informateur le matin, midi et le soir"/>
    <s v="Trust building"/>
    <s v="Management"/>
    <m/>
    <n v="8500"/>
    <n v="1247097"/>
    <x v="7"/>
    <s v="Wildcat"/>
    <s v="MENSAH-r"/>
    <s v="OUI"/>
  </r>
  <r>
    <s v="Mars"/>
    <d v="2017-03-15T00:00:00"/>
    <s v="Visite cascade"/>
    <s v="Mission Kpalime"/>
    <s v="Trust building"/>
    <s v="Management"/>
    <m/>
    <n v="1000"/>
    <n v="1246097"/>
    <x v="7"/>
    <s v="Wildcat"/>
    <s v="MENSAH-r"/>
    <s v="OUI"/>
  </r>
  <r>
    <s v="Mars"/>
    <d v="2017-03-15T00:00:00"/>
    <s v="Visite Cimetiere Allemand"/>
    <s v="Mission Kpalime"/>
    <s v="Trust building"/>
    <s v="Management"/>
    <m/>
    <n v="1000"/>
    <n v="1245097"/>
    <x v="7"/>
    <s v="Wildcat"/>
    <s v="MENSAH-r"/>
    <s v="OUI"/>
  </r>
  <r>
    <s v="Mars"/>
    <d v="2017-03-15T00:00:00"/>
    <s v="Visite Chateau presidentiel"/>
    <s v="Mission Kpalime"/>
    <s v="Trust building"/>
    <s v="Management"/>
    <m/>
    <n v="1000"/>
    <n v="1244097"/>
    <x v="7"/>
    <s v="Wildcat"/>
    <s v="MENSAH-r"/>
    <s v="OUI"/>
  </r>
  <r>
    <s v="Mars"/>
    <d v="2017-03-15T00:00:00"/>
    <s v="Visite Vallee des chauves souris"/>
    <s v="Mission Kpalime"/>
    <s v="Trust building"/>
    <s v="Management"/>
    <m/>
    <n v="1000"/>
    <n v="1243097"/>
    <x v="7"/>
    <s v="Wildcat"/>
    <s v="MENSAH-r"/>
    <s v="OUI"/>
  </r>
  <r>
    <s v="Mars"/>
    <d v="2017-03-15T00:00:00"/>
    <s v="Yaourt"/>
    <s v="Mission Kpalime"/>
    <s v="Trust building"/>
    <s v="Management"/>
    <m/>
    <n v="1000"/>
    <n v="1242097"/>
    <x v="7"/>
    <s v="Wildcat"/>
    <s v="MENSAH-r"/>
    <s v="OUI"/>
  </r>
  <r>
    <s v="Mars"/>
    <d v="2017-03-15T00:00:00"/>
    <s v="Vin de palme"/>
    <s v="Mission Kpalime"/>
    <s v="Trust building"/>
    <s v="Management"/>
    <m/>
    <n v="1000"/>
    <n v="1241097"/>
    <x v="7"/>
    <s v="Wildcat"/>
    <s v="MENSAH-r"/>
    <s v="OUI"/>
  </r>
  <r>
    <s v="Mars"/>
    <d v="2017-03-16T00:00:00"/>
    <s v="Nourriture"/>
    <s v="Mission Kpalime"/>
    <s v="Travel subsistence"/>
    <s v="Management"/>
    <m/>
    <n v="3000"/>
    <n v="1238097"/>
    <x v="7"/>
    <s v="Wildcat"/>
    <s v="MENSAH-r"/>
    <s v="OUI"/>
  </r>
  <r>
    <s v="Mars"/>
    <d v="2017-03-16T00:00:00"/>
    <s v="Local transport"/>
    <s v="Aller retour Moov Agoe pour reconfiguration du pocket Wifi"/>
    <s v="Transport"/>
    <s v="Office"/>
    <m/>
    <n v="900"/>
    <n v="1237197"/>
    <x v="8"/>
    <s v="Wildcat"/>
    <s v="DAVID-r"/>
    <s v="OUI"/>
  </r>
  <r>
    <s v="Mars"/>
    <d v="2017-03-16T00:00:00"/>
    <s v="Telephone"/>
    <s v="1x 2000 pour I60"/>
    <s v="Telephone"/>
    <s v="Office"/>
    <m/>
    <n v="2000"/>
    <n v="1235197"/>
    <x v="8"/>
    <s v="Wildcat"/>
    <s v="DAVID-18"/>
    <s v="OUI"/>
  </r>
  <r>
    <s v="Mars"/>
    <d v="2017-03-16T00:00:00"/>
    <s v="Javel en eau"/>
    <s v="x1"/>
    <s v="Office materials"/>
    <s v="Office"/>
    <m/>
    <n v="1700"/>
    <n v="1233497"/>
    <x v="8"/>
    <s v="Wildcat"/>
    <s v="DAVID-19"/>
    <s v="OUI"/>
  </r>
  <r>
    <s v="Mars"/>
    <d v="2017-03-16T00:00:00"/>
    <s v="Local transport"/>
    <s v="Mission No4: Aller -Agoe zongo"/>
    <s v="Transport"/>
    <s v="Investigation"/>
    <m/>
    <n v="600"/>
    <n v="1232897"/>
    <x v="9"/>
    <s v="Wildcat"/>
    <s v="I33-r"/>
    <s v="OUI"/>
  </r>
  <r>
    <s v="Mars"/>
    <d v="2017-03-16T00:00:00"/>
    <s v="Local transport"/>
    <s v="Mission No4: Agoe zongo-Hedranawoe"/>
    <s v="Transport"/>
    <s v="Investigation"/>
    <m/>
    <n v="500"/>
    <n v="1232397"/>
    <x v="9"/>
    <s v="Wildcat"/>
    <s v="I33-r"/>
    <s v="OUI"/>
  </r>
  <r>
    <s v="Mars"/>
    <d v="2017-03-16T00:00:00"/>
    <s v="Local transport"/>
    <s v="Mission No4: Hedranawoe-zephir"/>
    <s v="Transport"/>
    <s v="Investigation"/>
    <m/>
    <n v="200"/>
    <n v="1232197"/>
    <x v="9"/>
    <s v="Wildcat"/>
    <s v="I33-r"/>
    <s v="OUI"/>
  </r>
  <r>
    <s v="Mars"/>
    <d v="2017-03-16T00:00:00"/>
    <s v="Local transport"/>
    <s v="Mission No4: zefir-bureau"/>
    <s v="Transport"/>
    <s v="Investigation"/>
    <m/>
    <n v="600"/>
    <n v="1231597"/>
    <x v="9"/>
    <s v="Wildcat"/>
    <s v="I33-r"/>
    <s v="OUI"/>
  </r>
  <r>
    <s v="Mars"/>
    <d v="2017-03-16T00:00:00"/>
    <s v="Viande"/>
    <s v="Mission No4: Viande de pithon a 500"/>
    <s v="Trust building"/>
    <s v="Investigation"/>
    <m/>
    <n v="500"/>
    <n v="1231097"/>
    <x v="9"/>
    <s v="Wildcat"/>
    <s v="I33-r"/>
    <s v="OUI"/>
  </r>
  <r>
    <s v="Mars"/>
    <d v="2017-03-16T00:00:00"/>
    <s v="Local transport"/>
    <s v="Mission No11: Aller -port"/>
    <s v="Transport"/>
    <s v="Investigation"/>
    <m/>
    <n v="800"/>
    <n v="1230297"/>
    <x v="6"/>
    <s v="Wildcat"/>
    <s v="I26-r"/>
    <s v="OUI"/>
  </r>
  <r>
    <s v="Mars"/>
    <d v="2017-03-16T00:00:00"/>
    <s v="Local transport"/>
    <s v="Mission No11: port-Amoutive"/>
    <s v="Transport"/>
    <s v="Investigation"/>
    <m/>
    <n v="400"/>
    <n v="1229897"/>
    <x v="6"/>
    <s v="Wildcat"/>
    <s v="I26-r"/>
    <s v="OUI"/>
  </r>
  <r>
    <s v="Mars"/>
    <d v="2017-03-16T00:00:00"/>
    <s v="Local transport"/>
    <s v="Mission No11: Amoutive-Foreva"/>
    <s v="Transport"/>
    <s v="Investigation"/>
    <m/>
    <n v="300"/>
    <n v="1229597"/>
    <x v="6"/>
    <s v="Wildcat"/>
    <s v="I26-r"/>
    <s v="OUI"/>
  </r>
  <r>
    <s v="Mars"/>
    <d v="2017-03-16T00:00:00"/>
    <s v="Local transport"/>
    <s v="Mission No11: Foreva-bureau"/>
    <s v="Transport"/>
    <s v="Investigation"/>
    <m/>
    <n v="350"/>
    <n v="1229247"/>
    <x v="6"/>
    <s v="Wildcat"/>
    <s v="I26-r"/>
    <s v="OUI"/>
  </r>
  <r>
    <s v="Mars"/>
    <d v="2017-03-16T00:00:00"/>
    <s v="Local transport"/>
    <s v="Maison -bureau-maison"/>
    <s v="Transport"/>
    <s v="Investigation"/>
    <m/>
    <n v="1000"/>
    <n v="1228247"/>
    <x v="4"/>
    <s v="Wildcat"/>
    <s v="I70-r"/>
    <s v="OUI"/>
  </r>
  <r>
    <s v="Mars"/>
    <d v="2017-03-16T00:00:00"/>
    <s v="Local transport"/>
    <s v="Maison -bureau-maison"/>
    <s v="Transport"/>
    <s v="Investigation"/>
    <m/>
    <n v="1000"/>
    <n v="1227247"/>
    <x v="9"/>
    <s v="Wildcat"/>
    <s v="I33-r"/>
    <s v="OUI"/>
  </r>
  <r>
    <s v="Mars"/>
    <d v="2017-03-17T00:00:00"/>
    <s v="Local transport"/>
    <s v="Maison -bureau-maison"/>
    <s v="Transport"/>
    <s v="Investigation"/>
    <m/>
    <n v="1000"/>
    <n v="1226247"/>
    <x v="4"/>
    <s v="Wildcat"/>
    <s v="I70-r"/>
    <s v="OUI"/>
  </r>
  <r>
    <s v="Mars"/>
    <d v="2017-03-17T00:00:00"/>
    <s v="Local transport"/>
    <s v="Maison -bureau-maison"/>
    <s v="Transport"/>
    <s v="Investigation"/>
    <m/>
    <n v="1000"/>
    <n v="1225247"/>
    <x v="9"/>
    <s v="Wildcat"/>
    <s v="I33-r"/>
    <s v="OUI"/>
  </r>
  <r>
    <s v="Mars"/>
    <d v="2017-03-17T00:00:00"/>
    <s v="Local transport"/>
    <s v="Mission No12: Aller -Kpota lagune"/>
    <s v="Transport"/>
    <s v="Investigation"/>
    <m/>
    <n v="500"/>
    <n v="1224747"/>
    <x v="6"/>
    <s v="Wildcat"/>
    <s v="I26-r"/>
    <s v="OUI"/>
  </r>
  <r>
    <s v="Mars"/>
    <d v="2017-03-17T00:00:00"/>
    <s v="Local transport"/>
    <s v="Mission No12: Kpota lagune-Hanoukope"/>
    <s v="Transport"/>
    <s v="Investigation"/>
    <m/>
    <n v="350"/>
    <n v="1224397"/>
    <x v="6"/>
    <s v="Wildcat"/>
    <s v="I26-r"/>
    <s v="OUI"/>
  </r>
  <r>
    <s v="Mars"/>
    <d v="2017-03-17T00:00:00"/>
    <s v="Local transport"/>
    <s v="Mission No12: Hanoukope-bureau"/>
    <s v="Transport"/>
    <s v="Investigation"/>
    <m/>
    <n v="400"/>
    <n v="1223997"/>
    <x v="6"/>
    <s v="Wildcat"/>
    <s v="I26-r"/>
    <s v="OUI"/>
  </r>
  <r>
    <s v="Mars"/>
    <d v="2017-03-17T00:00:00"/>
    <s v="Local transport"/>
    <s v="Mission No5: Aller -sogbosito"/>
    <s v="Transport"/>
    <s v="Investigation"/>
    <m/>
    <n v="800"/>
    <n v="1223197"/>
    <x v="9"/>
    <s v="Wildcat"/>
    <s v="I33-r"/>
    <s v="OUI"/>
  </r>
  <r>
    <s v="Mars"/>
    <d v="2017-03-17T00:00:00"/>
    <s v="Local transport"/>
    <s v="Mission No5: sogbosito-Attigagome"/>
    <s v="Transport"/>
    <s v="Investigation"/>
    <m/>
    <n v="600"/>
    <n v="1222597"/>
    <x v="9"/>
    <s v="Wildcat"/>
    <s v="I33-r"/>
    <s v="OUI"/>
  </r>
  <r>
    <s v="Mars"/>
    <d v="2017-03-17T00:00:00"/>
    <s v="Local transport"/>
    <s v="Mission No5: Attigagome-Soted"/>
    <s v="Transport"/>
    <s v="Investigation"/>
    <m/>
    <n v="500"/>
    <n v="1222097"/>
    <x v="9"/>
    <s v="Wildcat"/>
    <s v="I33-r"/>
    <s v="OUI"/>
  </r>
  <r>
    <s v="Mars"/>
    <d v="2017-03-17T00:00:00"/>
    <s v="Local transport"/>
    <s v="Mission No5: Soted-bureau"/>
    <s v="Transport"/>
    <s v="Investigation"/>
    <m/>
    <n v="350"/>
    <n v="1221747"/>
    <x v="9"/>
    <s v="Wildcat"/>
    <s v="I33-r"/>
    <s v="OUI"/>
  </r>
  <r>
    <s v="Mars"/>
    <d v="2017-03-17T00:00:00"/>
    <s v="Viande"/>
    <s v="Mssion No5: Viande de pithona 500"/>
    <s v="Trust building"/>
    <s v="Investigation"/>
    <m/>
    <n v="500"/>
    <n v="1221247"/>
    <x v="9"/>
    <s v="Wildcat"/>
    <s v="I33-r"/>
    <s v="OUI"/>
  </r>
  <r>
    <s v="Mars"/>
    <d v="2017-03-17T00:00:00"/>
    <s v="Boisson"/>
    <s v="Mission No5: x2"/>
    <s v="Trust building"/>
    <s v="Investigation"/>
    <m/>
    <n v="1000"/>
    <n v="1220247"/>
    <x v="9"/>
    <s v="Wildcat"/>
    <s v="I33-r"/>
    <s v="OUI"/>
  </r>
  <r>
    <s v="Mars"/>
    <d v="2017-03-17T00:00:00"/>
    <s v="Biscuit"/>
    <s v="x17,( bistella)"/>
    <s v="Office materials"/>
    <s v="Office"/>
    <m/>
    <n v="4250"/>
    <n v="1215997"/>
    <x v="8"/>
    <s v="Wildcat"/>
    <s v="DAVID-20"/>
    <s v="OUI"/>
  </r>
  <r>
    <s v="Mars"/>
    <d v="2017-03-17T00:00:00"/>
    <s v="Biscuit"/>
    <s v="x5 (Perk)"/>
    <s v="Office materials"/>
    <s v="Office"/>
    <m/>
    <n v="750"/>
    <n v="1215247"/>
    <x v="8"/>
    <s v="Wildcat"/>
    <s v="DAVID-20"/>
    <s v="OUI"/>
  </r>
  <r>
    <s v="Mars"/>
    <d v="2017-03-17T00:00:00"/>
    <s v="Papier hygiennique"/>
    <s v="x1 paquet"/>
    <s v="Office materials"/>
    <s v="Office"/>
    <m/>
    <n v="1400"/>
    <n v="1213847"/>
    <x v="8"/>
    <s v="Wildcat"/>
    <s v="DAVID-20"/>
    <s v="OUI"/>
  </r>
  <r>
    <s v="Mars"/>
    <d v="2017-03-17T00:00:00"/>
    <s v="Telephone"/>
    <s v="2x2000 pour Rens et Mensah"/>
    <s v="Telephone"/>
    <s v="Office"/>
    <m/>
    <n v="4000"/>
    <n v="1209847"/>
    <x v="8"/>
    <s v="Wildcat"/>
    <s v="DAVID-21"/>
    <s v="OUI"/>
  </r>
  <r>
    <s v="Mars"/>
    <d v="2017-03-17T00:00:00"/>
    <s v="Local transport"/>
    <s v="Mission No6: Aller retour Avepozo"/>
    <s v="Transport"/>
    <s v="Investigation"/>
    <m/>
    <n v="1400"/>
    <n v="1208447"/>
    <x v="5"/>
    <s v="Wildcat"/>
    <s v="I60-r"/>
    <s v="OUI"/>
  </r>
  <r>
    <s v="Mars"/>
    <d v="2017-03-17T00:00:00"/>
    <s v="Achat de sac et panier"/>
    <s v="Mission No6"/>
    <s v="Trust building"/>
    <s v="Investigation"/>
    <m/>
    <n v="2500"/>
    <n v="1205947"/>
    <x v="5"/>
    <s v="Wildcat"/>
    <s v="I60-r"/>
    <s v="NON"/>
  </r>
  <r>
    <s v="Mars"/>
    <d v="2017-03-17T00:00:00"/>
    <s v="Boisson"/>
    <s v="Mission No6: x3"/>
    <s v="Trust building"/>
    <s v="Investigation"/>
    <m/>
    <n v="1650"/>
    <n v="1204297"/>
    <x v="5"/>
    <s v="Wildcat"/>
    <s v="I60-r"/>
    <s v="OUI"/>
  </r>
  <r>
    <s v="Mars"/>
    <d v="2017-03-17T00:00:00"/>
    <s v="Local transport"/>
    <s v="Aller retour Direction General Moov"/>
    <s v="Transport"/>
    <s v="Office"/>
    <m/>
    <n v="1000"/>
    <n v="1203297"/>
    <x v="8"/>
    <s v="Wildcat"/>
    <s v="DAVID-r"/>
    <s v="OUI"/>
  </r>
  <r>
    <s v="Mars"/>
    <d v="2017-03-18T00:00:00"/>
    <s v="Local transport"/>
    <s v="Maison -bureau-maison"/>
    <s v="Transport"/>
    <s v="Investigation"/>
    <m/>
    <n v="1000"/>
    <n v="1202297"/>
    <x v="4"/>
    <s v="Wildcat"/>
    <s v="I70-r"/>
    <s v="OUI"/>
  </r>
  <r>
    <s v="Mars"/>
    <d v="2017-03-18T00:00:00"/>
    <s v="Local transport"/>
    <s v="Maison -bureau-maison"/>
    <s v="Transport"/>
    <s v="Investigation"/>
    <m/>
    <n v="1000"/>
    <n v="1201297"/>
    <x v="9"/>
    <s v="Wildcat"/>
    <s v="I33-r"/>
    <s v="OUI"/>
  </r>
  <r>
    <s v="Mars"/>
    <d v="2017-03-18T00:00:00"/>
    <s v="Local transport"/>
    <s v="Mission No7: Maison-Adidogome"/>
    <s v="Transport"/>
    <s v="Investigation"/>
    <m/>
    <n v="500"/>
    <n v="1200797"/>
    <x v="5"/>
    <s v="Wildcat"/>
    <s v="I60-r"/>
    <s v="OUI"/>
  </r>
  <r>
    <s v="Mars"/>
    <d v="2017-03-18T00:00:00"/>
    <s v="Local transport"/>
    <s v="Mission No7: Adidogome-bureau"/>
    <s v="Transport"/>
    <s v="Investigation"/>
    <m/>
    <n v="300"/>
    <n v="1200497"/>
    <x v="5"/>
    <s v="Wildcat"/>
    <s v="I60-r"/>
    <s v="OUI"/>
  </r>
  <r>
    <s v="Mars"/>
    <d v="2017-03-18T00:00:00"/>
    <s v="Avance sur salaire"/>
    <s v="pour achat de nouveau portable"/>
    <s v="Personnel"/>
    <s v="Investigation"/>
    <m/>
    <n v="30000"/>
    <n v="1170497"/>
    <x v="6"/>
    <s v="Wildcat"/>
    <s v="I26-r"/>
    <s v="OUI"/>
  </r>
  <r>
    <s v="Mars"/>
    <d v="2017-03-18T00:00:00"/>
    <s v="Carburant moto"/>
    <s v="deplacement mensah"/>
    <s v="Transport"/>
    <s v="Management"/>
    <m/>
    <n v="5000"/>
    <n v="1165497"/>
    <x v="7"/>
    <s v="Wildcat"/>
    <s v="MENSAH-11"/>
    <s v="OUI"/>
  </r>
  <r>
    <s v="Mars"/>
    <d v="2017-03-18T00:00:00"/>
    <s v="Local transport"/>
    <s v="Aller retour Deckon"/>
    <s v="Transport"/>
    <s v="Investigation"/>
    <m/>
    <n v="1000"/>
    <n v="1164497"/>
    <x v="5"/>
    <s v="Wildcat"/>
    <s v="I60-r"/>
    <s v="OUI"/>
  </r>
  <r>
    <s v="Mars"/>
    <d v="2017-03-19T00:00:00"/>
    <s v="Frais pour Taxi man"/>
    <s v="Mission No8: Operation des bebes tortues"/>
    <s v="Transport"/>
    <s v="Investigation"/>
    <m/>
    <n v="1000"/>
    <n v="1163497"/>
    <x v="5"/>
    <s v="Wildcat"/>
    <s v="I60-r"/>
    <s v="OUI"/>
  </r>
  <r>
    <s v="Mars"/>
    <d v="2017-03-19T00:00:00"/>
    <s v="Local transport"/>
    <s v="Mission No8: Maison-adidogome"/>
    <s v="Transport"/>
    <s v="Investigation"/>
    <m/>
    <n v="500"/>
    <n v="1162997"/>
    <x v="5"/>
    <s v="Wildcat"/>
    <s v="I60-r"/>
    <s v="OUI"/>
  </r>
  <r>
    <s v="Mars"/>
    <d v="2017-03-19T00:00:00"/>
    <s v="Hebergement"/>
    <s v="Mission No8: Operation des bebes tortues"/>
    <s v="Travel subsistence"/>
    <s v="Investigation"/>
    <m/>
    <n v="5000"/>
    <n v="1157997"/>
    <x v="5"/>
    <s v="Wildcat"/>
    <s v="I60-r"/>
    <s v="NON"/>
  </r>
  <r>
    <s v="Mars"/>
    <d v="2017-03-19T00:00:00"/>
    <s v="Telephone"/>
    <s v="1x 2000 a I60"/>
    <s v="Telephone"/>
    <s v="Office"/>
    <m/>
    <n v="2000"/>
    <n v="1155997"/>
    <x v="8"/>
    <s v="Wildcat"/>
    <s v="DAVID-22"/>
    <s v="OUI"/>
  </r>
  <r>
    <s v="Mars"/>
    <d v="2017-03-20T00:00:00"/>
    <s v="Telephone"/>
    <s v="5x1000, 6x 2000"/>
    <s v="Telephone"/>
    <s v="Office"/>
    <m/>
    <n v="17000"/>
    <n v="1138997"/>
    <x v="8"/>
    <s v="Wildcat"/>
    <s v="DAVID-23"/>
    <s v="OUI"/>
  </r>
  <r>
    <s v="Mars"/>
    <d v="2017-03-20T00:00:00"/>
    <s v="Telephone"/>
    <s v="Transfer credit a la cible par I60"/>
    <s v="Trust building"/>
    <s v="Office"/>
    <m/>
    <n v="1000"/>
    <n v="1137997"/>
    <x v="8"/>
    <s v="Wildcat"/>
    <s v="DAVID-24"/>
    <s v="OUI"/>
  </r>
  <r>
    <s v="Mars"/>
    <d v="2017-03-20T00:00:00"/>
    <s v="Local transport"/>
    <s v="Operation tortue: Aller -interpol"/>
    <s v="Transport"/>
    <s v="Management"/>
    <m/>
    <n v="400"/>
    <n v="1137597"/>
    <x v="7"/>
    <s v="Wildcat"/>
    <s v="MENSAH-r"/>
    <s v="OUI"/>
  </r>
  <r>
    <s v="Mars"/>
    <d v="2017-03-20T00:00:00"/>
    <s v="Local transport"/>
    <s v="Operation tortue: hotel -interpol"/>
    <s v="Transport"/>
    <s v="Management"/>
    <m/>
    <n v="700"/>
    <n v="1136897"/>
    <x v="7"/>
    <s v="Wildcat"/>
    <s v="MENSAH-r"/>
    <s v="OUI"/>
  </r>
  <r>
    <s v="Mars"/>
    <d v="2017-03-20T00:00:00"/>
    <s v="Local transport"/>
    <s v="Operation tortue:Interpol-bureau"/>
    <s v="Transport"/>
    <s v="Management"/>
    <m/>
    <n v="400"/>
    <n v="1136497"/>
    <x v="7"/>
    <s v="Wildcat"/>
    <s v="MENSAH-r"/>
    <s v="OUI"/>
  </r>
  <r>
    <s v="Mars"/>
    <d v="2017-03-20T00:00:00"/>
    <s v="Nourriture"/>
    <s v="Operation tortue: Nourriture  pour les trafiquants"/>
    <s v="Jail Visit"/>
    <s v="Management"/>
    <m/>
    <n v="1000"/>
    <n v="1135497"/>
    <x v="7"/>
    <s v="Wildcat"/>
    <s v="MENSAH-r"/>
    <s v="OUI"/>
  </r>
  <r>
    <s v="Mars"/>
    <d v="2017-03-20T00:00:00"/>
    <s v="Local transport"/>
    <s v="Operation tortue: Aller -interpol"/>
    <s v="Transport"/>
    <s v="Management"/>
    <m/>
    <n v="400"/>
    <n v="1135097"/>
    <x v="10"/>
    <s v="Wildcat"/>
    <s v="RENS-r"/>
    <s v="OUI"/>
  </r>
  <r>
    <s v="Mars"/>
    <d v="2017-03-20T00:00:00"/>
    <s v="Local transport"/>
    <s v="Operation tortue: hotel -interpol"/>
    <s v="Transport"/>
    <s v="Management"/>
    <m/>
    <n v="700"/>
    <n v="1134397"/>
    <x v="10"/>
    <s v="Wildcat"/>
    <s v="RENS-r"/>
    <s v="OUI"/>
  </r>
  <r>
    <s v="Mars"/>
    <d v="2017-03-20T00:00:00"/>
    <s v="Local transport"/>
    <s v="Operation tortue:Interpol-bureau"/>
    <s v="Transport"/>
    <s v="Management"/>
    <m/>
    <n v="400"/>
    <n v="1133997"/>
    <x v="10"/>
    <s v="Wildcat"/>
    <s v="RENS-r"/>
    <s v="OUI"/>
  </r>
  <r>
    <s v="Mars"/>
    <d v="2017-03-20T00:00:00"/>
    <s v="Local transport"/>
    <s v="Operation tortue: Carburant pour agent du MERF"/>
    <s v="Transport"/>
    <s v="Management"/>
    <m/>
    <n v="10000"/>
    <n v="1123997"/>
    <x v="10"/>
    <s v="Wildcat"/>
    <s v="RENS-1"/>
    <s v="OUI"/>
  </r>
  <r>
    <s v="Mars"/>
    <d v="2017-03-20T00:00:00"/>
    <s v="Nourriture"/>
    <s v="Operation tortue: 5x Boisson et 1 plat "/>
    <s v="Travel subsistence"/>
    <s v="Management"/>
    <m/>
    <n v="3050"/>
    <n v="1120947"/>
    <x v="10"/>
    <s v="Wildcat"/>
    <s v="RENS-2"/>
    <s v="OUI"/>
  </r>
  <r>
    <s v="Mars"/>
    <d v="2017-03-20T00:00:00"/>
    <s v="Local transport"/>
    <s v="Operation tortue:Aller -hotel"/>
    <s v="Transport"/>
    <s v="Legal"/>
    <m/>
    <n v="300"/>
    <n v="1120647"/>
    <x v="1"/>
    <s v="Wildcat"/>
    <s v="DARIUS-r"/>
    <s v="OUI"/>
  </r>
  <r>
    <s v="Mars"/>
    <d v="2017-03-20T00:00:00"/>
    <s v="Local transport"/>
    <s v="Operation tortue:hotel-Interpol"/>
    <s v="Transport"/>
    <s v="Legal"/>
    <m/>
    <n v="700"/>
    <n v="1119947"/>
    <x v="1"/>
    <s v="Wildcat"/>
    <s v="DARIUS-r"/>
    <s v="OUI"/>
  </r>
  <r>
    <s v="Mars"/>
    <d v="2017-03-20T00:00:00"/>
    <s v="Local transport"/>
    <s v="Operation tortue:Interpol-bureau"/>
    <s v="Transport"/>
    <s v="Legal"/>
    <m/>
    <n v="500"/>
    <n v="1119447"/>
    <x v="1"/>
    <s v="Wildcat"/>
    <s v="DARIUS-r"/>
    <s v="OUI"/>
  </r>
  <r>
    <s v="Mars"/>
    <d v="2017-03-20T00:00:00"/>
    <s v="Local transport"/>
    <s v="Operation tortue:Aller -hotel"/>
    <s v="Transport"/>
    <s v="Legal"/>
    <m/>
    <n v="300"/>
    <n v="1119147"/>
    <x v="3"/>
    <s v="Wildcat"/>
    <s v="FIDAR-r"/>
    <s v="OUI"/>
  </r>
  <r>
    <s v="Mars"/>
    <d v="2017-03-20T00:00:00"/>
    <s v="Local transport"/>
    <s v="Operation tortue:hotel-Interpol"/>
    <s v="Transport"/>
    <s v="Legal"/>
    <m/>
    <n v="700"/>
    <n v="1118447"/>
    <x v="3"/>
    <s v="Wildcat"/>
    <s v="FIDAR-r"/>
    <s v="OUI"/>
  </r>
  <r>
    <s v="Mars"/>
    <d v="2017-03-20T00:00:00"/>
    <s v="Local transport"/>
    <s v="Operation tortue:Interpol-bureau"/>
    <s v="Transport"/>
    <s v="Legal"/>
    <m/>
    <n v="500"/>
    <n v="1117947"/>
    <x v="3"/>
    <s v="Wildcat"/>
    <s v="FIDAR-r"/>
    <s v="OUI"/>
  </r>
  <r>
    <s v="Mars"/>
    <d v="2017-03-20T00:00:00"/>
    <s v="Local transport"/>
    <s v="Operation tortue:Aller -hotel"/>
    <s v="Transport"/>
    <s v="Legal"/>
    <m/>
    <n v="300"/>
    <n v="1117647"/>
    <x v="2"/>
    <s v="Wildcat"/>
    <s v="NICOLE-r"/>
    <s v="OUI"/>
  </r>
  <r>
    <s v="Mars"/>
    <d v="2017-03-20T00:00:00"/>
    <s v="Local transport"/>
    <s v="Operation tortue:hotel-Interpol"/>
    <s v="Transport"/>
    <s v="Legal"/>
    <m/>
    <n v="700"/>
    <n v="1116947"/>
    <x v="2"/>
    <s v="Wildcat"/>
    <s v="NICOLE-r"/>
    <s v="OUI"/>
  </r>
  <r>
    <s v="Mars"/>
    <d v="2017-03-20T00:00:00"/>
    <s v="Local transport"/>
    <s v="Operation tortue:interpol-nyekonakpoe avec I60"/>
    <s v="Transport"/>
    <s v="Legal"/>
    <m/>
    <n v="1500"/>
    <n v="1115447"/>
    <x v="2"/>
    <s v="Wildcat"/>
    <s v="NICOLE-r"/>
    <s v="OUI"/>
  </r>
  <r>
    <s v="Mars"/>
    <d v="2017-03-20T00:00:00"/>
    <s v="Local transport"/>
    <s v="Operation tortue:nyekonakpoe-Attikoume avec I60"/>
    <s v="Transport"/>
    <s v="Legal"/>
    <m/>
    <n v="1000"/>
    <n v="1114447"/>
    <x v="2"/>
    <s v="Wildcat"/>
    <s v="NICOLE-r"/>
    <s v="OUI"/>
  </r>
  <r>
    <s v="Mars"/>
    <d v="2017-03-20T00:00:00"/>
    <s v="Local transport"/>
    <s v="Operation tortue:Attikoume-Agoe  avec I60"/>
    <s v="Transport"/>
    <s v="Legal"/>
    <m/>
    <n v="1400"/>
    <n v="1113047"/>
    <x v="2"/>
    <s v="Wildcat"/>
    <s v="NICOLE-r"/>
    <s v="OUI"/>
  </r>
  <r>
    <s v="Mars"/>
    <d v="2017-03-20T00:00:00"/>
    <s v="Local transport"/>
    <s v="Operation tortue:Agoe-bureau"/>
    <s v="Transport"/>
    <s v="Legal"/>
    <m/>
    <n v="700"/>
    <n v="1112347"/>
    <x v="2"/>
    <s v="Wildcat"/>
    <s v="NICOLE-r"/>
    <s v="OUI"/>
  </r>
  <r>
    <s v="Mars"/>
    <d v="2017-03-20T00:00:00"/>
    <s v="Local transport"/>
    <s v="Mission No13: Aller -aflao"/>
    <s v="Transport"/>
    <s v="Investigation"/>
    <m/>
    <n v="500"/>
    <n v="1111847"/>
    <x v="6"/>
    <s v="Wildcat"/>
    <s v="I26-r"/>
    <s v="OUI"/>
  </r>
  <r>
    <s v="Mars"/>
    <d v="2017-03-20T00:00:00"/>
    <s v="Local transport"/>
    <s v="Mission No13: aflao-Sebevito"/>
    <s v="Transport"/>
    <s v="Investigation"/>
    <m/>
    <n v="300"/>
    <n v="1111547"/>
    <x v="6"/>
    <s v="Wildcat"/>
    <s v="I26-r"/>
    <s v="OUI"/>
  </r>
  <r>
    <s v="Mars"/>
    <d v="2017-03-20T00:00:00"/>
    <s v="Local transport"/>
    <s v="Mission No13: sebevito-bureau"/>
    <s v="Transport"/>
    <s v="Investigation"/>
    <m/>
    <n v="500"/>
    <n v="1111047"/>
    <x v="6"/>
    <s v="Wildcat"/>
    <s v="I26-r"/>
    <s v="OUI"/>
  </r>
  <r>
    <s v="Mars"/>
    <d v="2017-03-20T00:00:00"/>
    <s v="Local transport"/>
    <s v="Mission No6: aller-sogbossito"/>
    <s v="Transport"/>
    <s v="Investigation"/>
    <m/>
    <n v="700"/>
    <n v="1110347"/>
    <x v="9"/>
    <s v="Wildcat"/>
    <s v="I33-r"/>
    <s v="OUI"/>
  </r>
  <r>
    <s v="Mars"/>
    <d v="2017-03-20T00:00:00"/>
    <s v="Local transport"/>
    <s v="Mission No6: sogbossito-zanguera"/>
    <s v="Transport"/>
    <s v="Investigation"/>
    <m/>
    <n v="500"/>
    <n v="1109847"/>
    <x v="9"/>
    <s v="Wildcat"/>
    <s v="I33-r"/>
    <s v="OUI"/>
  </r>
  <r>
    <s v="Mars"/>
    <d v="2017-03-20T00:00:00"/>
    <s v="Local transport"/>
    <s v="Mission No6: zanguera-segbe"/>
    <s v="Transport"/>
    <s v="Investigation"/>
    <m/>
    <n v="400"/>
    <n v="1109447"/>
    <x v="9"/>
    <s v="Wildcat"/>
    <s v="I33-r"/>
    <s v="OUI"/>
  </r>
  <r>
    <s v="Mars"/>
    <d v="2017-03-20T00:00:00"/>
    <s v="Local transport"/>
    <s v="Mission No6: segbe-bureau"/>
    <s v="Transport"/>
    <s v="Investigation"/>
    <m/>
    <n v="500"/>
    <n v="1108947"/>
    <x v="9"/>
    <s v="Wildcat"/>
    <s v="I33-r"/>
    <s v="OUI"/>
  </r>
  <r>
    <s v="Mars"/>
    <d v="2017-03-20T00:00:00"/>
    <s v="Viande"/>
    <s v="Mission No6: viande de pithon"/>
    <s v="Trust building"/>
    <s v="Investigation"/>
    <m/>
    <n v="500"/>
    <n v="1108447"/>
    <x v="9"/>
    <s v="Wildcat"/>
    <s v="I33-r"/>
    <s v="OUI"/>
  </r>
  <r>
    <s v="Mars"/>
    <d v="2017-03-20T00:00:00"/>
    <s v="Boisson"/>
    <s v="Mission No6: x2"/>
    <s v="Trust building"/>
    <s v="Investigation"/>
    <m/>
    <n v="1100"/>
    <n v="1107347"/>
    <x v="9"/>
    <s v="Wildcat"/>
    <s v="I33-r"/>
    <s v="OUI"/>
  </r>
  <r>
    <s v="Mars"/>
    <d v="2017-03-20T00:00:00"/>
    <s v="Local transport"/>
    <s v="Maison -bureau-maison"/>
    <s v="Transport"/>
    <s v="Investigation"/>
    <m/>
    <n v="1000"/>
    <n v="1106347"/>
    <x v="9"/>
    <s v="Wildcat"/>
    <s v="I33-r"/>
    <s v="OUI"/>
  </r>
  <r>
    <s v="Mars"/>
    <d v="2017-03-20T00:00:00"/>
    <s v="Local transport"/>
    <s v="Operation tortue: Aller retour interpol"/>
    <s v="Transport"/>
    <s v="Legal"/>
    <m/>
    <n v="800"/>
    <n v="1105547"/>
    <x v="2"/>
    <s v="Wildcat"/>
    <s v="NICOLE-r"/>
    <s v="OUI"/>
  </r>
  <r>
    <s v="Mars"/>
    <d v="2017-03-20T00:00:00"/>
    <s v="Impression"/>
    <s v="Impression x2"/>
    <s v="Office materials"/>
    <s v="Office"/>
    <m/>
    <n v="100"/>
    <n v="1105447"/>
    <x v="8"/>
    <s v="Wildcat"/>
    <s v="DAVID-r"/>
    <s v="NON"/>
  </r>
  <r>
    <s v="Mars"/>
    <d v="2017-03-20T00:00:00"/>
    <s v="Local transport"/>
    <s v="Maison-prison -Maison"/>
    <s v="Transport"/>
    <s v="Legal"/>
    <m/>
    <n v="1000"/>
    <n v="1104447"/>
    <x v="1"/>
    <s v="Wildcat"/>
    <s v="DARIUS-r"/>
    <s v="OUI"/>
  </r>
  <r>
    <s v="Mars"/>
    <d v="2017-03-20T00:00:00"/>
    <s v="Nourriture"/>
    <s v="pour les detenus"/>
    <s v="Jail Visit"/>
    <s v="Legal"/>
    <m/>
    <n v="1000"/>
    <n v="1103447"/>
    <x v="1"/>
    <s v="Wildcat"/>
    <s v="DARIUS-r"/>
    <s v="OUI"/>
  </r>
  <r>
    <s v="Mars"/>
    <d v="2017-03-20T00:00:00"/>
    <s v="Local transport"/>
    <s v="Maison -bureau-maison"/>
    <s v="Transport"/>
    <s v="Legal"/>
    <m/>
    <n v="1000"/>
    <n v="1102447"/>
    <x v="3"/>
    <s v="Wildcat"/>
    <s v="FIDAR-r"/>
    <s v="OUI"/>
  </r>
  <r>
    <s v="Mars"/>
    <d v="2017-03-21T00:00:00"/>
    <s v="Local transport"/>
    <s v="Aller bureau  retour prison"/>
    <s v="Transport"/>
    <s v="Legal"/>
    <m/>
    <n v="800"/>
    <n v="1101647"/>
    <x v="2"/>
    <s v="Wildcat"/>
    <s v="NICOLE-r"/>
    <s v="OUI"/>
  </r>
  <r>
    <s v="Mars"/>
    <d v="2017-03-21T00:00:00"/>
    <s v="Nourriture"/>
    <s v="pour les detenus"/>
    <s v="Jail Visit"/>
    <s v="Legal"/>
    <m/>
    <n v="1000"/>
    <n v="1100647"/>
    <x v="2"/>
    <s v="Wildcat"/>
    <s v="NICOLE-r"/>
    <s v="OUI"/>
  </r>
  <r>
    <s v="Mars"/>
    <d v="2017-03-21T00:00:00"/>
    <s v="Local transport"/>
    <s v="Maison -bureau-maison"/>
    <s v="Transport"/>
    <s v="Investigation"/>
    <m/>
    <n v="1000"/>
    <n v="1099647"/>
    <x v="9"/>
    <s v="Wildcat"/>
    <s v="I33-r"/>
    <s v="OUI"/>
  </r>
  <r>
    <s v="Mars"/>
    <d v="2017-03-21T00:00:00"/>
    <s v="Local transport"/>
    <s v="Mission No14: Aller -nyekonakpoe"/>
    <s v="Transport"/>
    <s v="Investigation"/>
    <m/>
    <n v="500"/>
    <n v="1099147"/>
    <x v="6"/>
    <s v="Wildcat"/>
    <s v="I26-r"/>
    <s v="OUI"/>
  </r>
  <r>
    <s v="Mars"/>
    <d v="2017-03-21T00:00:00"/>
    <s v="Local transport"/>
    <s v="Mission No14: Nyekonakpoe-Atikpodji"/>
    <s v="Transport"/>
    <s v="Investigation"/>
    <m/>
    <n v="300"/>
    <n v="1098847"/>
    <x v="6"/>
    <s v="Wildcat"/>
    <s v="I26-r"/>
    <s v="OUI"/>
  </r>
  <r>
    <s v="Mars"/>
    <d v="2017-03-21T00:00:00"/>
    <s v="Local transport"/>
    <s v="Mission No14: Atikpodji-bureau"/>
    <s v="Transport"/>
    <s v="Investigation"/>
    <m/>
    <n v="700"/>
    <n v="1098147"/>
    <x v="6"/>
    <s v="Wildcat"/>
    <s v="I26-r"/>
    <s v="OUI"/>
  </r>
  <r>
    <s v="Mars"/>
    <d v="2017-03-21T00:00:00"/>
    <s v="Impression"/>
    <s v="x6"/>
    <s v="Office materials"/>
    <s v="Legal"/>
    <m/>
    <n v="300"/>
    <n v="1097847"/>
    <x v="3"/>
    <s v="Wildcat"/>
    <s v="FIDAR-r"/>
    <s v="OUI"/>
  </r>
  <r>
    <s v="Mars"/>
    <d v="2017-03-21T00:00:00"/>
    <s v="Envellope"/>
    <s v="x1"/>
    <s v="Office materials"/>
    <s v="Legal"/>
    <m/>
    <n v="100"/>
    <n v="1097747"/>
    <x v="3"/>
    <s v="Wildcat"/>
    <s v="FIDAR-r"/>
    <s v="OUI"/>
  </r>
  <r>
    <s v="Mars"/>
    <d v="2017-03-21T00:00:00"/>
    <s v="Local transport"/>
    <s v="Aller-Cyber-bureau Bakenou"/>
    <s v="Transport"/>
    <s v="Legal"/>
    <m/>
    <n v="400"/>
    <n v="1097347"/>
    <x v="3"/>
    <s v="Wildcat"/>
    <s v="FIDAR-r"/>
    <s v="OUI"/>
  </r>
  <r>
    <s v="Mars"/>
    <d v="2017-03-21T00:00:00"/>
    <s v="Local transport"/>
    <s v="bureau Bakenou-MERF-bureau"/>
    <s v="Transport"/>
    <s v="Legal"/>
    <m/>
    <n v="1200"/>
    <n v="1096147"/>
    <x v="3"/>
    <s v="Wildcat"/>
    <s v="FIDAR-r"/>
    <s v="OUI"/>
  </r>
  <r>
    <s v="Mars"/>
    <d v="2017-03-21T00:00:00"/>
    <s v="Local transport"/>
    <s v="Mission No7: Aller -Atigangome"/>
    <s v="Transport"/>
    <s v="Investigation"/>
    <m/>
    <n v="600"/>
    <n v="1095547"/>
    <x v="9"/>
    <s v="Wildcat"/>
    <s v="I33-r"/>
    <s v="OUI"/>
  </r>
  <r>
    <s v="Mars"/>
    <d v="2017-03-21T00:00:00"/>
    <s v="Local transport"/>
    <s v="Mission No7:Atigagome-Agoe kitidjan"/>
    <s v="Transport"/>
    <s v="Investigation"/>
    <m/>
    <n v="900"/>
    <n v="1094647"/>
    <x v="9"/>
    <s v="Wildcat"/>
    <s v="I33-r"/>
    <s v="OUI"/>
  </r>
  <r>
    <s v="Mars"/>
    <d v="2017-03-21T00:00:00"/>
    <s v="Local transport"/>
    <s v="Mission No7:Agoe kitidjan-Kegue sogbedji"/>
    <s v="Transport"/>
    <s v="Investigation"/>
    <m/>
    <n v="300"/>
    <n v="1094347"/>
    <x v="9"/>
    <s v="Wildcat"/>
    <s v="I33-r"/>
    <s v="OUI"/>
  </r>
  <r>
    <s v="Mars"/>
    <d v="2017-03-21T00:00:00"/>
    <s v="Local transport"/>
    <s v="Mission No7: Kegue sogbedji-bureau"/>
    <s v="Transport"/>
    <s v="Investigation"/>
    <m/>
    <n v="600"/>
    <n v="1093747"/>
    <x v="9"/>
    <s v="Wildcat"/>
    <s v="I33-r"/>
    <s v="OUI"/>
  </r>
  <r>
    <s v="Mars"/>
    <d v="2017-03-21T00:00:00"/>
    <s v="Telephone"/>
    <s v="2x1000 for Mensah"/>
    <s v="Telephone"/>
    <s v="Office"/>
    <m/>
    <n v="2000"/>
    <n v="1091747"/>
    <x v="8"/>
    <s v="Wildcat"/>
    <s v="DAVID-25"/>
    <s v="OUI"/>
  </r>
  <r>
    <s v="Mars"/>
    <d v="2017-03-21T00:00:00"/>
    <s v="Reparation Telephone"/>
    <s v="de I60"/>
    <s v="Service"/>
    <s v="Investigation"/>
    <m/>
    <n v="3000"/>
    <n v="1088747"/>
    <x v="5"/>
    <s v="Wildcat"/>
    <s v="I60-3"/>
    <s v="OUI"/>
  </r>
  <r>
    <s v="Mars"/>
    <d v="2017-03-21T00:00:00"/>
    <s v="Local transport"/>
    <s v="Aller retour (chez le reparateur)"/>
    <s v="Transport"/>
    <s v="Investigation"/>
    <m/>
    <n v="200"/>
    <n v="1088547"/>
    <x v="5"/>
    <s v="Wildcat"/>
    <s v="I60-r"/>
    <s v="OUI"/>
  </r>
  <r>
    <s v="Mars"/>
    <d v="2017-03-21T00:00:00"/>
    <s v="Local transport"/>
    <s v="aller retour interpole"/>
    <s v="Transport"/>
    <s v="Legal"/>
    <m/>
    <n v="1000"/>
    <n v="1087547"/>
    <x v="2"/>
    <s v="Wildcat"/>
    <s v="NICOLE-r"/>
    <s v="OUI"/>
  </r>
  <r>
    <s v="Mars"/>
    <d v="2017-03-21T00:00:00"/>
    <s v="Nourriture"/>
    <s v="pour les detenus"/>
    <s v="Jail Visit"/>
    <s v="Legal"/>
    <m/>
    <n v="1000"/>
    <n v="1086547"/>
    <x v="2"/>
    <s v="Wildcat"/>
    <s v="NICOLE-r"/>
    <s v="OUI"/>
  </r>
  <r>
    <s v="Mars"/>
    <d v="2017-03-21T00:00:00"/>
    <s v="Photocopie"/>
    <s v="x6, proces verbal"/>
    <s v="Office materials"/>
    <s v="Legal"/>
    <m/>
    <n v="60"/>
    <n v="1086487"/>
    <x v="1"/>
    <s v="Wildcat"/>
    <s v="DARIUS-1"/>
    <s v="OUI"/>
  </r>
  <r>
    <s v="Mars"/>
    <d v="2017-03-21T00:00:00"/>
    <s v="Local transport"/>
    <s v="Maison -bureau-maison"/>
    <s v="Transport"/>
    <s v="Legal"/>
    <m/>
    <n v="1000"/>
    <n v="1085487"/>
    <x v="3"/>
    <s v="Wildcat"/>
    <s v="FIDAR-r"/>
    <s v="OUI"/>
  </r>
  <r>
    <s v="Mars"/>
    <d v="2017-03-22T00:00:00"/>
    <s v="Local transport"/>
    <s v="Maison -bureau-maison"/>
    <s v="Transport"/>
    <s v="Investigation"/>
    <m/>
    <n v="1000"/>
    <n v="1084487"/>
    <x v="9"/>
    <s v="Wildcat"/>
    <s v="I33-r"/>
    <s v="OUI"/>
  </r>
  <r>
    <s v="Mars"/>
    <d v="2017-03-22T00:00:00"/>
    <s v="Local transport"/>
    <s v="Maion-interpole-tribunal-bureau"/>
    <s v="Transport"/>
    <s v="Legal"/>
    <m/>
    <n v="1200"/>
    <n v="1083287"/>
    <x v="1"/>
    <s v="Wildcat"/>
    <s v="DARIUS-r"/>
    <s v="OUI"/>
  </r>
  <r>
    <s v="Mars"/>
    <d v="2017-03-22T00:00:00"/>
    <s v="Nourriture"/>
    <s v="pour les detenus"/>
    <s v="Jail Visit"/>
    <s v="Legal"/>
    <m/>
    <n v="1000"/>
    <n v="1082287"/>
    <x v="1"/>
    <s v="Wildcat"/>
    <s v="DARIUS-r"/>
    <s v="OUI"/>
  </r>
  <r>
    <s v="Mars"/>
    <d v="2017-03-22T00:00:00"/>
    <s v="Local transport"/>
    <s v="Aller retour boutique pour carte de recharge"/>
    <s v="Transport"/>
    <s v="Office"/>
    <m/>
    <n v="400"/>
    <n v="1081887"/>
    <x v="8"/>
    <s v="Wildcat"/>
    <s v="DAVID-r"/>
    <s v="OUI"/>
  </r>
  <r>
    <s v="Mars"/>
    <d v="2017-03-22T00:00:00"/>
    <s v="Telephone"/>
    <s v="5x2000"/>
    <s v="Telephone"/>
    <s v="Office"/>
    <m/>
    <n v="10000"/>
    <n v="1071887"/>
    <x v="8"/>
    <s v="Wildcat"/>
    <s v="DAVID-26"/>
    <s v="OUI"/>
  </r>
  <r>
    <s v="Mars"/>
    <d v="2017-03-22T00:00:00"/>
    <s v="Local transport"/>
    <s v="Mission No9:Aller retour aflao"/>
    <s v="Transport"/>
    <s v="Investigation"/>
    <m/>
    <n v="1000"/>
    <n v="1070887"/>
    <x v="5"/>
    <s v="Wildcat"/>
    <s v="I60-r"/>
    <s v="OUI"/>
  </r>
  <r>
    <s v="Mars"/>
    <d v="2017-03-22T00:00:00"/>
    <s v="Boisson"/>
    <s v="Mission No9: x2"/>
    <s v="Trust building"/>
    <s v="Investigation"/>
    <m/>
    <n v="1100"/>
    <n v="1069787"/>
    <x v="5"/>
    <s v="Wildcat"/>
    <s v="I60-r"/>
    <s v="OUI"/>
  </r>
  <r>
    <s v="Mars"/>
    <d v="2017-03-22T00:00:00"/>
    <s v="Local transport"/>
    <s v="Mision No8:Aller -sogbossito"/>
    <s v="Transport"/>
    <s v="Investigation"/>
    <m/>
    <n v="700"/>
    <n v="1069087"/>
    <x v="9"/>
    <s v="Wildcat"/>
    <s v="I33-r"/>
    <s v="OUI"/>
  </r>
  <r>
    <s v="Mars"/>
    <d v="2017-03-22T00:00:00"/>
    <s v="Local transport"/>
    <s v="Mision No8: sogbossito-Adidogome"/>
    <s v="Transport"/>
    <s v="Investigation"/>
    <m/>
    <n v="500"/>
    <n v="1068587"/>
    <x v="9"/>
    <s v="Wildcat"/>
    <s v="I33-r"/>
    <s v="OUI"/>
  </r>
  <r>
    <s v="Mars"/>
    <d v="2017-03-22T00:00:00"/>
    <s v="Local transport"/>
    <s v="Mision No8:Adidogome-Togo 2000"/>
    <s v="Transport"/>
    <s v="Investigation"/>
    <m/>
    <n v="800"/>
    <n v="1067787"/>
    <x v="9"/>
    <s v="Wildcat"/>
    <s v="I33-r"/>
    <s v="OUI"/>
  </r>
  <r>
    <s v="Mars"/>
    <d v="2017-03-22T00:00:00"/>
    <s v="Local transport"/>
    <s v="Mision No8: togo 2000-bureau"/>
    <s v="Transport"/>
    <s v="Investigation"/>
    <m/>
    <n v="600"/>
    <n v="1067187"/>
    <x v="9"/>
    <s v="Wildcat"/>
    <s v="I33-r"/>
    <s v="OUI"/>
  </r>
  <r>
    <s v="Mars"/>
    <d v="2017-03-22T00:00:00"/>
    <s v="Viande"/>
    <s v="Mission No8"/>
    <s v="Trust building"/>
    <s v="Investigation"/>
    <m/>
    <n v="500"/>
    <n v="1066687"/>
    <x v="9"/>
    <s v="Wildcat"/>
    <s v="I33-r"/>
    <s v="OUI"/>
  </r>
  <r>
    <s v="Mars"/>
    <d v="2017-03-22T00:00:00"/>
    <s v="Local transport"/>
    <s v="Mission No15: Aller -TP3"/>
    <s v="Transport"/>
    <s v="Investigation"/>
    <m/>
    <n v="700"/>
    <n v="1065987"/>
    <x v="6"/>
    <s v="Wildcat"/>
    <s v="I26-r"/>
    <s v="OUI"/>
  </r>
  <r>
    <s v="Mars"/>
    <d v="2017-03-22T00:00:00"/>
    <s v="Local transport"/>
    <s v="Mission No15:TP3-Deckon"/>
    <s v="Transport"/>
    <s v="Investigation"/>
    <m/>
    <n v="300"/>
    <n v="1065687"/>
    <x v="6"/>
    <s v="Wildcat"/>
    <s v="I26-r"/>
    <s v="OUI"/>
  </r>
  <r>
    <s v="Mars"/>
    <d v="2017-03-22T00:00:00"/>
    <s v="Local transport"/>
    <s v="Mission No15: Deckon-bureau"/>
    <s v="Transport"/>
    <s v="Investigation"/>
    <m/>
    <n v="500"/>
    <n v="1065187"/>
    <x v="6"/>
    <s v="Wildcat"/>
    <s v="I26-r"/>
    <s v="OUI"/>
  </r>
  <r>
    <s v="Mars"/>
    <d v="2017-03-22T00:00:00"/>
    <s v="Boisson"/>
    <s v="Mission No15"/>
    <s v="Trust building"/>
    <s v="Investigation"/>
    <m/>
    <n v="1100"/>
    <n v="1064087"/>
    <x v="6"/>
    <s v="Wildcat"/>
    <s v="I26-r"/>
    <s v="OUI"/>
  </r>
  <r>
    <s v="Mars"/>
    <d v="2017-03-22T00:00:00"/>
    <s v="Forfait internet"/>
    <s v="Pocket wifi de Mensah"/>
    <s v="Internet"/>
    <s v="Management"/>
    <m/>
    <n v="10000"/>
    <n v="1054087"/>
    <x v="7"/>
    <s v="Wildcat"/>
    <s v="MENSAH-12"/>
    <s v="OUI"/>
  </r>
  <r>
    <s v="Mars"/>
    <d v="2017-03-22T00:00:00"/>
    <s v="Impression"/>
    <s v="x2, couleur"/>
    <s v="Office materials"/>
    <s v="Office"/>
    <m/>
    <n v="500"/>
    <n v="1053587"/>
    <x v="8"/>
    <s v="Wildcat"/>
    <s v="DAVID-27"/>
    <s v="OUI"/>
  </r>
  <r>
    <s v="Mars"/>
    <d v="2017-03-22T00:00:00"/>
    <s v="Local transport"/>
    <s v="Maison -bureau-maison"/>
    <s v="Transport"/>
    <s v="Legal"/>
    <m/>
    <n v="1000"/>
    <n v="1052587"/>
    <x v="3"/>
    <s v="Wildcat"/>
    <s v="FIDAR-r"/>
    <s v="OUI"/>
  </r>
  <r>
    <s v="Mars"/>
    <d v="2017-03-22T00:00:00"/>
    <s v="Telephone"/>
    <s v="Operation tortue: 1x1000 for nicole"/>
    <s v="Telephone"/>
    <s v="Office"/>
    <m/>
    <n v="1000"/>
    <n v="1051587"/>
    <x v="8"/>
    <s v="Wildcat"/>
    <s v="DAVID-26"/>
    <s v="OUI"/>
  </r>
  <r>
    <s v="Mars"/>
    <d v="2017-03-23T00:00:00"/>
    <s v="Bonus"/>
    <s v="a I60 pour operation 66 tortues"/>
    <s v="Bonus"/>
    <s v="Investigation"/>
    <m/>
    <n v="60000"/>
    <n v="991587"/>
    <x v="10"/>
    <s v="Wildcat"/>
    <s v="RENS-3"/>
    <s v="OUI"/>
  </r>
  <r>
    <s v="Mars"/>
    <d v="2017-03-23T00:00:00"/>
    <s v="Local transport"/>
    <s v="Mission No16: Aller -port"/>
    <s v="Transport"/>
    <s v="Investigation"/>
    <m/>
    <n v="700"/>
    <n v="990887"/>
    <x v="6"/>
    <s v="Wildcat"/>
    <s v="I26-r"/>
    <s v="OUI"/>
  </r>
  <r>
    <s v="Mars"/>
    <d v="2017-03-23T00:00:00"/>
    <s v="Local transport"/>
    <s v="Mission No16: Port-Deckon"/>
    <s v="Transport"/>
    <s v="Investigation"/>
    <m/>
    <n v="300"/>
    <n v="990587"/>
    <x v="6"/>
    <s v="Wildcat"/>
    <s v="I26-r"/>
    <s v="OUI"/>
  </r>
  <r>
    <s v="Mars"/>
    <d v="2017-03-23T00:00:00"/>
    <s v="Local transport"/>
    <s v="Mission No16:Deckon-bureau"/>
    <s v="Transport"/>
    <s v="Investigation"/>
    <m/>
    <n v="500"/>
    <n v="990087"/>
    <x v="6"/>
    <s v="Wildcat"/>
    <s v="I26-r"/>
    <s v="OUI"/>
  </r>
  <r>
    <s v="Mars"/>
    <d v="2017-03-23T00:00:00"/>
    <s v="Local transport"/>
    <s v="Mission No9: Aller -Attikpodji"/>
    <s v="Transport"/>
    <s v="Investigation"/>
    <m/>
    <n v="500"/>
    <n v="989587"/>
    <x v="5"/>
    <s v="Wildcat"/>
    <s v="I60-r"/>
    <s v="OUI"/>
  </r>
  <r>
    <s v="Mars"/>
    <d v="2017-03-23T00:00:00"/>
    <s v="Local transport"/>
    <s v="Mission No9:Attikpodji-Sarakawa"/>
    <s v="Transport"/>
    <s v="Investigation"/>
    <m/>
    <n v="300"/>
    <n v="989287"/>
    <x v="5"/>
    <s v="Wildcat"/>
    <s v="I60-r"/>
    <s v="OUI"/>
  </r>
  <r>
    <s v="Mars"/>
    <d v="2017-03-23T00:00:00"/>
    <s v="Local transport"/>
    <s v="Mission No9:Sarakawa-bureau"/>
    <s v="Transport"/>
    <s v="Investigation"/>
    <m/>
    <n v="700"/>
    <n v="988587"/>
    <x v="5"/>
    <s v="Wildcat"/>
    <s v="I60-r"/>
    <s v="OUI"/>
  </r>
  <r>
    <s v="Mars"/>
    <d v="2017-03-23T00:00:00"/>
    <s v="Local transport"/>
    <s v="Mission No9: Aller-zanguera"/>
    <s v="Transport"/>
    <s v="Investigation"/>
    <m/>
    <n v="700"/>
    <n v="987887"/>
    <x v="9"/>
    <s v="Wildcat"/>
    <s v="I33-r"/>
    <s v="OUI"/>
  </r>
  <r>
    <s v="Mars"/>
    <d v="2017-03-23T00:00:00"/>
    <s v="Local transport"/>
    <s v="Mission No9:zanguera-kegue"/>
    <s v="Transport"/>
    <s v="Investigation"/>
    <m/>
    <n v="800"/>
    <n v="987087"/>
    <x v="9"/>
    <s v="Wildcat"/>
    <s v="I33-r"/>
    <s v="OUI"/>
  </r>
  <r>
    <s v="Mars"/>
    <d v="2017-03-23T00:00:00"/>
    <s v="Local transport"/>
    <s v="Mission No9: kegue-bureau"/>
    <s v="Transport"/>
    <s v="Investigation"/>
    <m/>
    <n v="600"/>
    <n v="986487"/>
    <x v="9"/>
    <s v="Wildcat"/>
    <s v="I33-r"/>
    <s v="OUI"/>
  </r>
  <r>
    <s v="Mars"/>
    <d v="2017-03-23T00:00:00"/>
    <s v="Boisson"/>
    <s v="Mission No9: x2"/>
    <s v="Trust building"/>
    <s v="Investigation"/>
    <m/>
    <n v="1100"/>
    <n v="985387"/>
    <x v="9"/>
    <s v="Wildcat"/>
    <s v="I33-r"/>
    <s v="OUI"/>
  </r>
  <r>
    <s v="Mars"/>
    <d v="2017-03-23T00:00:00"/>
    <s v="Telephone"/>
    <s v="Operation tortue: 1x1000 for Darius"/>
    <s v="Telephone"/>
    <s v="Office"/>
    <m/>
    <n v="1000"/>
    <n v="984387"/>
    <x v="8"/>
    <s v="Wildcat"/>
    <s v="DAVID-28"/>
    <s v="OUI"/>
  </r>
  <r>
    <s v="Mars"/>
    <d v="2017-03-23T00:00:00"/>
    <s v="Ecobank transfer"/>
    <m/>
    <m/>
    <m/>
    <n v="2000000"/>
    <m/>
    <n v="2984387"/>
    <x v="0"/>
    <s v="Wildcat"/>
    <m/>
    <s v="OUI"/>
  </r>
  <r>
    <s v="Mars"/>
    <d v="2017-03-23T00:00:00"/>
    <s v="Frais Avocat"/>
    <s v="Pour defendre le cas des 66 bebes tortue"/>
    <s v="Lawyer Fees"/>
    <s v="Legal"/>
    <m/>
    <n v="400000"/>
    <n v="2584387"/>
    <x v="7"/>
    <s v="Wildcat"/>
    <s v="MENSAH-13"/>
    <s v="OUI"/>
  </r>
  <r>
    <s v="Mars"/>
    <d v="2017-03-23T00:00:00"/>
    <s v="Local transport"/>
    <s v="Aller retour Ecobank"/>
    <s v="Transport"/>
    <s v="Office"/>
    <m/>
    <n v="700"/>
    <n v="2583687"/>
    <x v="8"/>
    <s v="Wildcat"/>
    <s v="DAVID-r"/>
    <s v="OUI"/>
  </r>
  <r>
    <s v="Mars"/>
    <d v="2017-03-23T00:00:00"/>
    <s v="Local transport"/>
    <s v="Maison -bureau-maison"/>
    <s v="Transport"/>
    <s v="Investigation"/>
    <m/>
    <n v="1000"/>
    <n v="2582687"/>
    <x v="9"/>
    <s v="Wildcat"/>
    <s v="I33-r"/>
    <s v="OUI"/>
  </r>
  <r>
    <s v="Mars"/>
    <d v="2017-03-23T00:00:00"/>
    <s v="Local transport"/>
    <s v="Maison -bureau-maison"/>
    <s v="Transport"/>
    <s v="Legal"/>
    <m/>
    <n v="1000"/>
    <n v="2581687"/>
    <x v="3"/>
    <s v="Wildcat"/>
    <s v="FIDAR-r"/>
    <s v="OUI"/>
  </r>
  <r>
    <s v="Mars"/>
    <d v="2017-03-24T00:00:00"/>
    <s v="Local transport"/>
    <s v="Maison -bureau-maison"/>
    <s v="Transport"/>
    <s v="Investigation"/>
    <m/>
    <n v="1000"/>
    <n v="2580687"/>
    <x v="9"/>
    <s v="Wildcat"/>
    <s v="I33-r"/>
    <s v="OUI"/>
  </r>
  <r>
    <s v="Mars"/>
    <d v="2017-03-24T00:00:00"/>
    <s v="Local transport"/>
    <s v="Maison -bureau-maison"/>
    <s v="Transport"/>
    <s v="Legal"/>
    <m/>
    <n v="1000"/>
    <n v="2579687"/>
    <x v="3"/>
    <s v="Wildcat"/>
    <s v="FIDAR-r"/>
    <s v="OUI"/>
  </r>
  <r>
    <s v="Mars"/>
    <d v="2017-03-24T00:00:00"/>
    <s v="Lait peak"/>
    <s v="x1"/>
    <s v="Office materials"/>
    <s v="Office"/>
    <m/>
    <n v="3300"/>
    <n v="2576387"/>
    <x v="8"/>
    <s v="Wildcat"/>
    <s v="DAVID-29"/>
    <s v="OUI"/>
  </r>
  <r>
    <s v="Mars"/>
    <d v="2017-03-24T00:00:00"/>
    <s v="Sucre"/>
    <s v="x1"/>
    <s v="Office materials"/>
    <s v="Office"/>
    <m/>
    <n v="1350"/>
    <n v="2575037"/>
    <x v="8"/>
    <s v="Wildcat"/>
    <s v="DAVID-29"/>
    <s v="OUI"/>
  </r>
  <r>
    <s v="Mars"/>
    <d v="2017-03-24T00:00:00"/>
    <s v="Nettoyant"/>
    <s v="x1"/>
    <s v="Office materials"/>
    <s v="Office"/>
    <m/>
    <n v="1150"/>
    <n v="2573887"/>
    <x v="8"/>
    <s v="Wildcat"/>
    <s v="DAVID-29"/>
    <s v="OUI"/>
  </r>
  <r>
    <s v="Mars"/>
    <d v="2017-03-24T00:00:00"/>
    <s v="Corde pour linge"/>
    <s v="x1"/>
    <s v="Office materials"/>
    <s v="Office"/>
    <m/>
    <n v="1600"/>
    <n v="2572287"/>
    <x v="8"/>
    <s v="Wildcat"/>
    <s v="DAVID-29"/>
    <s v="OUI"/>
  </r>
  <r>
    <s v="Mars"/>
    <d v="2017-03-24T00:00:00"/>
    <s v="Local transport"/>
    <s v="Aller -retour Ramco "/>
    <s v="Transport"/>
    <s v="Office"/>
    <m/>
    <n v="600"/>
    <n v="2571687"/>
    <x v="8"/>
    <s v="Wildcat"/>
    <s v="DAVID-r"/>
    <s v="OUI"/>
  </r>
  <r>
    <s v="Mars"/>
    <d v="2017-03-24T00:00:00"/>
    <s v="Local transport"/>
    <s v="Mission No17: Aller -deckon"/>
    <s v="Transport"/>
    <s v="Investigation"/>
    <m/>
    <n v="500"/>
    <n v="2571187"/>
    <x v="6"/>
    <s v="Wildcat"/>
    <s v="I26-r"/>
    <s v="OUI"/>
  </r>
  <r>
    <s v="Mars"/>
    <d v="2017-03-24T00:00:00"/>
    <s v="Inter city"/>
    <s v="Mission No17: Deckon-Tsevie"/>
    <s v="Transport"/>
    <s v="Investigation"/>
    <m/>
    <n v="500"/>
    <n v="2570687"/>
    <x v="6"/>
    <s v="Wildcat"/>
    <s v="I26-r"/>
    <s v="OUI"/>
  </r>
  <r>
    <s v="Mars"/>
    <d v="2017-03-24T00:00:00"/>
    <s v="Local transport"/>
    <s v="Mission No17:Inter urbain "/>
    <s v="Transport"/>
    <s v="Investigation"/>
    <m/>
    <n v="2000"/>
    <n v="2568687"/>
    <x v="6"/>
    <s v="Wildcat"/>
    <s v="I26-r"/>
    <s v="OUI"/>
  </r>
  <r>
    <s v="Mars"/>
    <d v="2017-03-24T00:00:00"/>
    <s v="Boisson"/>
    <s v="Mission No17:x2"/>
    <s v="Trust building"/>
    <s v="Investigation"/>
    <m/>
    <n v="1100"/>
    <n v="2567587"/>
    <x v="6"/>
    <s v="Wildcat"/>
    <s v="I26-r"/>
    <s v="OUI"/>
  </r>
  <r>
    <s v="Mars"/>
    <d v="2017-03-24T00:00:00"/>
    <s v="Inter city"/>
    <s v="Mission No17:Tsevie-GTA"/>
    <s v="Transport"/>
    <s v="Investigation"/>
    <m/>
    <n v="500"/>
    <n v="2567087"/>
    <x v="6"/>
    <s v="Wildcat"/>
    <s v="I26-r"/>
    <s v="OUI"/>
  </r>
  <r>
    <s v="Mars"/>
    <d v="2017-03-24T00:00:00"/>
    <s v="Local transport"/>
    <s v="Mission No17: GTA-bureau"/>
    <s v="Transport"/>
    <s v="Investigation"/>
    <m/>
    <n v="300"/>
    <n v="2566787"/>
    <x v="6"/>
    <s v="Wildcat"/>
    <s v="I26-r"/>
    <s v="OUI"/>
  </r>
  <r>
    <s v="Mars"/>
    <d v="2017-03-24T00:00:00"/>
    <s v="Local transport"/>
    <s v="Aller retour prison"/>
    <s v="Transport"/>
    <s v="Legal"/>
    <m/>
    <n v="700"/>
    <n v="2566087"/>
    <x v="3"/>
    <s v="Wildcat"/>
    <s v="FIDAR-r"/>
    <s v="OUI"/>
  </r>
  <r>
    <s v="Mars"/>
    <d v="2017-03-24T00:00:00"/>
    <s v="Nourriture"/>
    <s v="pour les detenus"/>
    <s v="Jail Visit"/>
    <s v="Legal"/>
    <m/>
    <n v="1000"/>
    <n v="2565087"/>
    <x v="3"/>
    <s v="Wildcat"/>
    <s v="FIDAR-r"/>
    <s v="OUI"/>
  </r>
  <r>
    <s v="Mars"/>
    <d v="2017-03-24T00:00:00"/>
    <s v="Frais de visite"/>
    <s v="prison"/>
    <s v="Jail Visit"/>
    <s v="Legal"/>
    <m/>
    <n v="2000"/>
    <n v="2563087"/>
    <x v="3"/>
    <s v="Wildcat"/>
    <s v="FIDAR-r"/>
    <s v="OUI"/>
  </r>
  <r>
    <s v="Mars"/>
    <d v="2017-03-24T00:00:00"/>
    <s v="Local transport"/>
    <s v="Mission No10: Aller -hedranawoe"/>
    <s v="Transport"/>
    <s v="Investigation"/>
    <m/>
    <n v="400"/>
    <n v="2562687"/>
    <x v="9"/>
    <s v="Wildcat"/>
    <s v="I33-r"/>
    <s v="OUI"/>
  </r>
  <r>
    <s v="Mars"/>
    <d v="2017-03-24T00:00:00"/>
    <s v="Local transport"/>
    <s v="Mission No10:Hedranawoe-echangeur"/>
    <s v="Transport"/>
    <s v="Investigation"/>
    <m/>
    <n v="300"/>
    <n v="2562387"/>
    <x v="9"/>
    <s v="Wildcat"/>
    <s v="I33-r"/>
    <s v="OUI"/>
  </r>
  <r>
    <s v="Mars"/>
    <d v="2017-03-24T00:00:00"/>
    <s v="Local transport"/>
    <s v="Mission No10:Echangeur-adeticope"/>
    <s v="Transport"/>
    <s v="Investigation"/>
    <m/>
    <n v="200"/>
    <n v="2562187"/>
    <x v="9"/>
    <s v="Wildcat"/>
    <s v="I33-r"/>
    <s v="OUI"/>
  </r>
  <r>
    <s v="Mars"/>
    <d v="2017-03-24T00:00:00"/>
    <s v="Boisson"/>
    <s v="Mission No10: x2"/>
    <s v="Trust building"/>
    <s v="Investigation"/>
    <m/>
    <n v="1100"/>
    <n v="2561087"/>
    <x v="9"/>
    <s v="Wildcat"/>
    <s v="I33-r"/>
    <s v="OUI"/>
  </r>
  <r>
    <s v="Mars"/>
    <d v="2017-03-24T00:00:00"/>
    <s v="Local transport"/>
    <s v="Mission No10:Adeticope-Station GTA"/>
    <s v="Transport"/>
    <s v="Investigation"/>
    <m/>
    <n v="350"/>
    <n v="2560737"/>
    <x v="9"/>
    <s v="Wildcat"/>
    <s v="I33-r"/>
    <s v="OUI"/>
  </r>
  <r>
    <s v="Mars"/>
    <d v="2017-03-24T00:00:00"/>
    <s v="Local transport"/>
    <s v="Mission No10: Gta-bureau"/>
    <s v="Transport"/>
    <s v="Investigation"/>
    <m/>
    <n v="300"/>
    <n v="2560437"/>
    <x v="9"/>
    <s v="Wildcat"/>
    <s v="I33-r"/>
    <s v="OUI"/>
  </r>
  <r>
    <s v="Mars"/>
    <d v="2017-03-24T00:00:00"/>
    <s v="Bonus"/>
    <s v="Operation tortue: 3x15000, 1x25000 pour les agents de Interpol"/>
    <s v="Bonus"/>
    <s v="Management"/>
    <m/>
    <n v="70000"/>
    <n v="2490437"/>
    <x v="10"/>
    <s v="Wildcat"/>
    <s v="RENS-4"/>
    <s v="OUI"/>
  </r>
  <r>
    <s v="Mars"/>
    <d v="2017-03-24T00:00:00"/>
    <s v="Local transport"/>
    <s v="aller retour Interpole"/>
    <s v="Transport"/>
    <s v="Management"/>
    <m/>
    <n v="400"/>
    <n v="2490037"/>
    <x v="10"/>
    <s v="Wildcat"/>
    <s v="RENS-r"/>
    <s v="OUI"/>
  </r>
  <r>
    <s v="Mars"/>
    <d v="2017-03-24T00:00:00"/>
    <s v="Local transport"/>
    <s v="Aller retour Assigame"/>
    <s v="Transport"/>
    <s v="Investigation"/>
    <m/>
    <n v="1200"/>
    <n v="2488837"/>
    <x v="4"/>
    <s v="Wildcat"/>
    <s v="I70-r"/>
    <s v="OUI"/>
  </r>
  <r>
    <s v="Mars"/>
    <d v="2017-03-24T00:00:00"/>
    <s v="Local transport"/>
    <s v="Mission No10: Aller -Grand marche"/>
    <s v="Transport"/>
    <s v="Investigation"/>
    <m/>
    <n v="600"/>
    <n v="2488237"/>
    <x v="5"/>
    <s v="Wildcat"/>
    <s v="I60-r"/>
    <s v="OUI"/>
  </r>
  <r>
    <s v="Mars"/>
    <d v="2017-03-24T00:00:00"/>
    <s v="Local transport"/>
    <s v="Mission No10:grand marche-china town"/>
    <s v="Transport"/>
    <s v="Investigation"/>
    <m/>
    <n v="200"/>
    <n v="2488037"/>
    <x v="5"/>
    <s v="Wildcat"/>
    <s v="I60-r"/>
    <s v="OUI"/>
  </r>
  <r>
    <s v="Mars"/>
    <d v="2017-03-24T00:00:00"/>
    <s v="Local transport"/>
    <s v="Mission No10:China town-grand marche"/>
    <s v="Transport"/>
    <s v="Investigation"/>
    <m/>
    <n v="200"/>
    <n v="2487837"/>
    <x v="5"/>
    <s v="Wildcat"/>
    <s v="I60-r"/>
    <s v="OUI"/>
  </r>
  <r>
    <s v="Mars"/>
    <d v="2017-03-24T00:00:00"/>
    <s v="Local transport"/>
    <s v="Mission No10:grand marche-bureau"/>
    <s v="Transport"/>
    <s v="Investigation"/>
    <m/>
    <n v="600"/>
    <n v="2487237"/>
    <x v="5"/>
    <s v="Wildcat"/>
    <s v="I60-r"/>
    <s v="OUI"/>
  </r>
  <r>
    <s v="Mars"/>
    <d v="2017-03-24T00:00:00"/>
    <s v="Photo "/>
    <s v="Mission No9: 11x 250"/>
    <s v="Trust building"/>
    <s v="Investigation"/>
    <m/>
    <n v="2200"/>
    <n v="2485037"/>
    <x v="5"/>
    <s v="Wildcat"/>
    <s v="I60-r"/>
    <s v="OUI"/>
  </r>
  <r>
    <s v="Mars"/>
    <d v="2017-03-24T00:00:00"/>
    <s v="Carburant moto"/>
    <s v="deplacement mensah"/>
    <s v="Transport"/>
    <s v="Management"/>
    <m/>
    <n v="5000"/>
    <n v="2480037"/>
    <x v="7"/>
    <s v="Wildcat"/>
    <s v="MENSAH-14"/>
    <s v="OUI"/>
  </r>
  <r>
    <s v="Mars"/>
    <d v="2017-03-24T00:00:00"/>
    <s v="Huile a moteur"/>
    <s v="x1"/>
    <s v="Transport"/>
    <s v="Management"/>
    <m/>
    <n v="2200"/>
    <n v="2477837"/>
    <x v="7"/>
    <s v="Wildcat"/>
    <s v="MENSAH-14"/>
    <s v="OUI"/>
  </r>
  <r>
    <s v="Mars"/>
    <d v="2017-03-25T00:00:00"/>
    <s v="Refrigerateur"/>
    <s v="x1"/>
    <s v="Equipement"/>
    <s v="Office"/>
    <m/>
    <n v="130000"/>
    <n v="2347837"/>
    <x v="10"/>
    <s v="Wildcat"/>
    <s v="RENS-5"/>
    <s v="OUI"/>
  </r>
  <r>
    <s v="Mars"/>
    <d v="2017-03-25T00:00:00"/>
    <s v="Poubelle"/>
    <s v="x2"/>
    <s v="Office materials"/>
    <s v="Office"/>
    <m/>
    <n v="10475"/>
    <n v="2337362"/>
    <x v="10"/>
    <s v="Wildcat"/>
    <s v="RENS-6"/>
    <s v="OUI"/>
  </r>
  <r>
    <s v="Mars"/>
    <d v="2017-03-25T00:00:00"/>
    <s v="Cleaning tissue"/>
    <s v="x2"/>
    <s v="Office materials"/>
    <s v="Office"/>
    <m/>
    <n v="1300"/>
    <n v="2336062"/>
    <x v="10"/>
    <s v="Wildcat"/>
    <s v="RENS-6"/>
    <s v="OUI"/>
  </r>
  <r>
    <s v="Mars"/>
    <d v="2017-03-25T00:00:00"/>
    <s v="Dinner"/>
    <s v="Pour Anniversaire de Mensah"/>
    <s v="Personnel"/>
    <s v="Team Building"/>
    <m/>
    <n v="48200"/>
    <n v="2287862"/>
    <x v="10"/>
    <s v="Wildcat"/>
    <s v="RENS-7"/>
    <s v="OUI"/>
  </r>
  <r>
    <s v="Mars"/>
    <d v="2017-03-27T00:00:00"/>
    <s v="Telephone"/>
    <s v="6x2000, 5x1000"/>
    <s v="Telephone"/>
    <s v="Office"/>
    <m/>
    <n v="17000"/>
    <n v="2270862"/>
    <x v="8"/>
    <s v="Wildcat"/>
    <s v="DAVID-30"/>
    <s v="OUI"/>
  </r>
  <r>
    <s v="Mars"/>
    <d v="2017-03-27T00:00:00"/>
    <s v="Local transport"/>
    <s v="Aller retour boutique pour carte de recharge"/>
    <s v="Transport"/>
    <s v="Office"/>
    <m/>
    <n v="400"/>
    <n v="2270462"/>
    <x v="8"/>
    <s v="Wildcat"/>
    <s v="DAVID-r"/>
    <s v="OUI"/>
  </r>
  <r>
    <s v="Mars"/>
    <d v="2017-03-27T00:00:00"/>
    <s v="Local transport"/>
    <s v="Mission No11: Aller -Sogbosito"/>
    <s v="Transport"/>
    <s v="Investigation"/>
    <m/>
    <n v="700"/>
    <n v="2269762"/>
    <x v="9"/>
    <s v="Wildcat"/>
    <s v="I33-r"/>
    <s v="OUI"/>
  </r>
  <r>
    <s v="Mars"/>
    <d v="2017-03-27T00:00:00"/>
    <s v="Local transport"/>
    <s v="Mission No11: Sogbossito-Adidogome"/>
    <s v="Transport"/>
    <s v="Investigation"/>
    <m/>
    <n v="900"/>
    <n v="2268862"/>
    <x v="9"/>
    <s v="Wildcat"/>
    <s v="I33-r"/>
    <s v="OUI"/>
  </r>
  <r>
    <s v="Mars"/>
    <d v="2017-03-27T00:00:00"/>
    <s v="Local transport"/>
    <s v="Mission No11: Adidogome-bureau"/>
    <s v="Transport"/>
    <s v="Investigation"/>
    <m/>
    <n v="400"/>
    <n v="2268462"/>
    <x v="9"/>
    <s v="Wildcat"/>
    <s v="I33-r"/>
    <s v="OUI"/>
  </r>
  <r>
    <s v="Mars"/>
    <d v="2017-03-27T00:00:00"/>
    <s v="Viande"/>
    <s v="Mission No11"/>
    <s v="Trust building"/>
    <s v="Investigation"/>
    <m/>
    <n v="500"/>
    <n v="2267962"/>
    <x v="9"/>
    <s v="Wildcat"/>
    <s v="I33-r"/>
    <s v="OUI"/>
  </r>
  <r>
    <s v="Mars"/>
    <d v="2017-03-27T00:00:00"/>
    <s v="Local transport"/>
    <s v="Mission No18:Aller -Nyekonakpoe"/>
    <s v="Transport"/>
    <s v="Investigation"/>
    <m/>
    <n v="500"/>
    <n v="2267462"/>
    <x v="6"/>
    <s v="Wildcat"/>
    <s v="I26-r"/>
    <s v="OUI"/>
  </r>
  <r>
    <s v="Mars"/>
    <d v="2017-03-27T00:00:00"/>
    <s v="Local transport"/>
    <s v="Mission No18:Nyekonakpoe-Deckon"/>
    <s v="Transport"/>
    <s v="Investigation"/>
    <m/>
    <n v="300"/>
    <n v="2267162"/>
    <x v="6"/>
    <s v="Wildcat"/>
    <s v="I26-r"/>
    <s v="OUI"/>
  </r>
  <r>
    <s v="Mars"/>
    <d v="2017-03-27T00:00:00"/>
    <s v="Local transport"/>
    <s v="Mission No18:Deckon-bureau"/>
    <s v="Transport"/>
    <s v="Investigation"/>
    <m/>
    <n v="500"/>
    <n v="2266662"/>
    <x v="6"/>
    <s v="Wildcat"/>
    <s v="I26-r"/>
    <s v="OUI"/>
  </r>
  <r>
    <s v="Mars"/>
    <d v="2017-03-27T00:00:00"/>
    <s v="Local transport"/>
    <s v="Mission No11: Aller - retour Assivito"/>
    <s v="Transport"/>
    <s v="Investigation"/>
    <m/>
    <n v="1000"/>
    <n v="2265662"/>
    <x v="5"/>
    <s v="Wildcat"/>
    <s v="I60-r"/>
    <s v="OUI"/>
  </r>
  <r>
    <s v="Mars"/>
    <d v="2017-03-27T00:00:00"/>
    <s v="Local transport"/>
    <s v="maison-bureau-maison"/>
    <s v="Transport"/>
    <s v="Investigation"/>
    <m/>
    <n v="1000"/>
    <n v="2264662"/>
    <x v="9"/>
    <s v="Wildcat"/>
    <s v="I33-r"/>
    <s v="OUI"/>
  </r>
  <r>
    <s v="Mars"/>
    <d v="2017-03-28T00:00:00"/>
    <s v="Local transport"/>
    <s v="maison-bureau-maison"/>
    <s v="Transport"/>
    <s v="Investigation"/>
    <m/>
    <n v="1000"/>
    <n v="2263662"/>
    <x v="9"/>
    <s v="Wildcat"/>
    <s v="I33-r"/>
    <s v="OUI"/>
  </r>
  <r>
    <s v="Mars"/>
    <d v="2017-03-28T00:00:00"/>
    <s v="Local transport"/>
    <s v="Aller retour prison"/>
    <s v="Transport"/>
    <s v="Legal"/>
    <m/>
    <n v="1000"/>
    <n v="2262662"/>
    <x v="2"/>
    <s v="Wildcat"/>
    <s v="NICOLE-r"/>
    <s v="OUI"/>
  </r>
  <r>
    <s v="Mars"/>
    <d v="2017-03-28T00:00:00"/>
    <s v="Nourriture"/>
    <s v="pour les detenus"/>
    <s v="Jail Visit"/>
    <s v="Legal"/>
    <m/>
    <n v="1000"/>
    <n v="2261662"/>
    <x v="2"/>
    <s v="Wildcat"/>
    <s v="NICOLE-r"/>
    <s v="OUI"/>
  </r>
  <r>
    <s v="Mars"/>
    <d v="2017-03-28T00:00:00"/>
    <s v="Frais de visite"/>
    <s v="prison"/>
    <s v="Jail Visit"/>
    <s v="Legal"/>
    <m/>
    <n v="2000"/>
    <n v="2259662"/>
    <x v="2"/>
    <s v="Wildcat"/>
    <s v="NICOLE-r"/>
    <s v="OUI"/>
  </r>
  <r>
    <s v="Mars"/>
    <d v="2017-03-28T00:00:00"/>
    <s v="Local transport"/>
    <s v="Mission No12: Maison-station Etrab"/>
    <s v="Transport"/>
    <s v="Investigation"/>
    <m/>
    <n v="500"/>
    <n v="2259162"/>
    <x v="5"/>
    <s v="Wildcat"/>
    <s v="I60-r"/>
    <s v="OUI"/>
  </r>
  <r>
    <s v="Mars"/>
    <d v="2017-03-28T00:00:00"/>
    <s v="Inter city"/>
    <s v="Mission No12:Lome-Dapaong"/>
    <s v="Transport"/>
    <s v="Investigation"/>
    <m/>
    <n v="8500"/>
    <n v="2250662"/>
    <x v="5"/>
    <s v="Wildcat"/>
    <s v="I60-5"/>
    <s v="OUI"/>
  </r>
  <r>
    <s v="Mars"/>
    <d v="2017-03-28T00:00:00"/>
    <s v="Local transport"/>
    <s v="Mission No12:Station-Hotel"/>
    <s v="Transport"/>
    <s v="Investigation"/>
    <m/>
    <n v="500"/>
    <n v="2250162"/>
    <x v="5"/>
    <s v="Wildcat"/>
    <s v="I60-r"/>
    <s v="OUI"/>
  </r>
  <r>
    <s v="Mars"/>
    <d v="2017-03-28T00:00:00"/>
    <s v="Hebergement"/>
    <s v="Mission No12:x1 nuite"/>
    <s v="Travel subsistence"/>
    <s v="Investigation"/>
    <m/>
    <n v="5000"/>
    <n v="2245162"/>
    <x v="5"/>
    <s v="Wildcat"/>
    <s v="I60-4"/>
    <s v="OUI"/>
  </r>
  <r>
    <s v="Mars"/>
    <d v="2017-03-28T00:00:00"/>
    <s v="Nourriture"/>
    <s v="Mission No12:"/>
    <s v="Travel subsistence"/>
    <s v="Investigation"/>
    <m/>
    <n v="3000"/>
    <n v="2242162"/>
    <x v="5"/>
    <s v="Wildcat"/>
    <s v="I60-r"/>
    <s v="OUI"/>
  </r>
  <r>
    <s v="Mars"/>
    <d v="2017-03-28T00:00:00"/>
    <s v="Local transport"/>
    <s v="Mission No19: Maison-station Etrab"/>
    <s v="Transport"/>
    <s v="Investigation"/>
    <m/>
    <n v="500"/>
    <n v="2241662"/>
    <x v="6"/>
    <s v="Wildcat"/>
    <s v="I26-r"/>
    <s v="OUI"/>
  </r>
  <r>
    <s v="Mars"/>
    <d v="2017-03-28T00:00:00"/>
    <s v="Inter city"/>
    <s v="Mission No19:Lome-Badou"/>
    <s v="Transport"/>
    <s v="Investigation"/>
    <m/>
    <n v="5000"/>
    <n v="2236662"/>
    <x v="6"/>
    <s v="Wildcat"/>
    <s v="I26-r"/>
    <s v="OUI"/>
  </r>
  <r>
    <s v="Mars"/>
    <d v="2017-03-28T00:00:00"/>
    <s v="Local transport"/>
    <s v="Mission No19:Station-Hotel"/>
    <s v="Transport"/>
    <s v="Investigation"/>
    <m/>
    <n v="500"/>
    <n v="2236162"/>
    <x v="6"/>
    <s v="Wildcat"/>
    <s v="I26-r"/>
    <s v="OUI"/>
  </r>
  <r>
    <s v="Mars"/>
    <d v="2017-03-28T00:00:00"/>
    <s v="Hebergement"/>
    <s v="Mission No19:x1 nuite"/>
    <s v="Travel subsistence"/>
    <s v="Investigation"/>
    <m/>
    <n v="5000"/>
    <n v="2231162"/>
    <x v="6"/>
    <s v="Wildcat"/>
    <s v="I26-2"/>
    <s v="OUI"/>
  </r>
  <r>
    <s v="Mars"/>
    <d v="2017-03-28T00:00:00"/>
    <s v="Nourriture"/>
    <s v="Mission No19:"/>
    <s v="Travel subsistence"/>
    <s v="Investigation"/>
    <m/>
    <n v="3000"/>
    <n v="2228162"/>
    <x v="6"/>
    <s v="Wildcat"/>
    <s v="I26-r"/>
    <s v="OUI"/>
  </r>
  <r>
    <s v="Mars"/>
    <d v="2017-03-28T00:00:00"/>
    <s v="Impression"/>
    <s v="x2"/>
    <s v="Office materials"/>
    <s v="Office"/>
    <m/>
    <n v="100"/>
    <n v="2228062"/>
    <x v="1"/>
    <s v="Wildcat"/>
    <s v="DARIUS-2"/>
    <s v="NON"/>
  </r>
  <r>
    <s v="Mars"/>
    <d v="2017-03-28T00:00:00"/>
    <s v="Biscuit"/>
    <s v="Bistella x13 (Avec remise 100)"/>
    <s v="Office materials"/>
    <s v="Office"/>
    <m/>
    <n v="3150"/>
    <n v="2224912"/>
    <x v="8"/>
    <s v="Wildcat"/>
    <s v="DAVID-31"/>
    <s v="OUI"/>
  </r>
  <r>
    <s v="Mars"/>
    <d v="2017-03-28T00:00:00"/>
    <s v="Biscuit"/>
    <s v="Perk 1 paquet"/>
    <s v="Office materials"/>
    <s v="Office"/>
    <m/>
    <n v="1650"/>
    <n v="2223262"/>
    <x v="8"/>
    <s v="Wildcat"/>
    <s v="DAVID-31"/>
    <s v="OUI"/>
  </r>
  <r>
    <s v="Mars"/>
    <d v="2017-03-28T00:00:00"/>
    <s v="Eau"/>
    <s v="x4"/>
    <s v="Office materials"/>
    <s v="Office"/>
    <m/>
    <n v="1600"/>
    <n v="2221662"/>
    <x v="8"/>
    <s v="Wildcat"/>
    <s v="DAVID-31"/>
    <s v="OUI"/>
  </r>
  <r>
    <s v="Mars"/>
    <d v="2017-03-28T00:00:00"/>
    <s v="Local transport"/>
    <s v="transport des sachets d'eau"/>
    <s v="Transport"/>
    <s v="Office"/>
    <m/>
    <n v="150"/>
    <n v="2221512"/>
    <x v="8"/>
    <s v="Wildcat"/>
    <s v="DAVID-r"/>
    <s v="OUI"/>
  </r>
  <r>
    <s v="Mars"/>
    <d v="2017-03-28T00:00:00"/>
    <s v="Local transport"/>
    <s v="Mission No12:Aller-Aflao"/>
    <s v="Transport"/>
    <s v="Investigation"/>
    <m/>
    <n v="500"/>
    <n v="2221012"/>
    <x v="9"/>
    <s v="Wildcat"/>
    <s v="I33-r"/>
    <s v="OUI"/>
  </r>
  <r>
    <s v="Mars"/>
    <d v="2017-03-28T00:00:00"/>
    <s v="Local transport"/>
    <s v="Mission No12:Aflao-Assivito"/>
    <s v="Transport"/>
    <s v="Investigation"/>
    <m/>
    <n v="350"/>
    <n v="2220662"/>
    <x v="9"/>
    <s v="Wildcat"/>
    <s v="I33-r"/>
    <s v="OUI"/>
  </r>
  <r>
    <s v="Mars"/>
    <d v="2017-03-28T00:00:00"/>
    <s v="Local transport"/>
    <s v="Mission No12:Assivito-Adidogome"/>
    <s v="Transport"/>
    <s v="Investigation"/>
    <m/>
    <n v="700"/>
    <n v="2219962"/>
    <x v="9"/>
    <s v="Wildcat"/>
    <s v="I33-r"/>
    <s v="OUI"/>
  </r>
  <r>
    <s v="Mars"/>
    <d v="2017-03-28T00:00:00"/>
    <s v="Local transport"/>
    <s v="Mission No12:Adidogome-bureau"/>
    <s v="Transport"/>
    <s v="Investigation"/>
    <m/>
    <n v="400"/>
    <n v="2219562"/>
    <x v="9"/>
    <s v="Wildcat"/>
    <s v="I33-r"/>
    <s v="OUI"/>
  </r>
  <r>
    <s v="Mars"/>
    <d v="2017-03-28T00:00:00"/>
    <s v="Casserole"/>
    <s v="x1"/>
    <s v="Office materials"/>
    <s v="Office"/>
    <m/>
    <n v="4000"/>
    <n v="2215562"/>
    <x v="10"/>
    <s v="Wildcat"/>
    <s v="RENS-8"/>
    <s v="OUI"/>
  </r>
  <r>
    <s v="Mars"/>
    <d v="2017-03-28T00:00:00"/>
    <s v="Casserole tephale"/>
    <s v="x1"/>
    <s v="Office materials"/>
    <s v="Office"/>
    <m/>
    <n v="9000"/>
    <n v="2206562"/>
    <x v="10"/>
    <s v="Wildcat"/>
    <s v="RENS-8"/>
    <s v="OUI"/>
  </r>
  <r>
    <s v="Mars"/>
    <d v="2017-03-28T00:00:00"/>
    <s v="Poelle"/>
    <s v="x1"/>
    <s v="Office materials"/>
    <s v="Office"/>
    <m/>
    <n v="12000"/>
    <n v="2194562"/>
    <x v="10"/>
    <s v="Wildcat"/>
    <s v="RENS-8"/>
    <s v="OUI"/>
  </r>
  <r>
    <s v="Mars"/>
    <d v="2017-03-28T00:00:00"/>
    <s v="Cuillere et fourchette"/>
    <s v="2x 6 unite"/>
    <s v="Office materials"/>
    <s v="Office"/>
    <m/>
    <n v="5000"/>
    <n v="2189562"/>
    <x v="10"/>
    <s v="Wildcat"/>
    <s v="RENS-8"/>
    <s v="OUI"/>
  </r>
  <r>
    <s v="Mars"/>
    <d v="2017-03-28T00:00:00"/>
    <s v="Etagere cuisine"/>
    <s v="x1"/>
    <s v="Office materials"/>
    <s v="Office"/>
    <m/>
    <n v="30000"/>
    <n v="2159562"/>
    <x v="10"/>
    <s v="Wildcat"/>
    <s v="RENS-9"/>
    <s v="OUI"/>
  </r>
  <r>
    <s v="Mars"/>
    <d v="2017-03-28T00:00:00"/>
    <s v="Impression"/>
    <s v="x5 de l'analyse juridique"/>
    <s v="Office materials"/>
    <s v="Legal"/>
    <m/>
    <n v="250"/>
    <n v="2159312"/>
    <x v="1"/>
    <s v="Wildcat"/>
    <s v="DARIUS-2"/>
    <s v="OUI"/>
  </r>
  <r>
    <s v="Mars"/>
    <d v="2017-03-28T00:00:00"/>
    <s v="Repas "/>
    <s v="Avec un informateur"/>
    <s v="Trust building"/>
    <s v="Management"/>
    <m/>
    <n v="4650"/>
    <n v="2154662"/>
    <x v="7"/>
    <s v="Wildcat"/>
    <s v="MENSAH-15"/>
    <s v="OUI"/>
  </r>
  <r>
    <s v="Mars"/>
    <d v="2017-03-28T00:00:00"/>
    <s v="Telephone"/>
    <s v="1x1000, pour Mensah"/>
    <s v="Telephone"/>
    <s v="Office"/>
    <m/>
    <n v="1000"/>
    <n v="2153662"/>
    <x v="8"/>
    <s v="Wildcat"/>
    <s v="DAVID-32"/>
    <s v="OUI"/>
  </r>
  <r>
    <s v="Mars"/>
    <d v="2017-03-28T00:00:00"/>
    <s v="Impression"/>
    <s v="x6"/>
    <s v="Office materials"/>
    <s v="Office"/>
    <m/>
    <n v="300"/>
    <n v="2153362"/>
    <x v="8"/>
    <s v="Wildcat"/>
    <s v="DAVID-33"/>
    <s v="OUI"/>
  </r>
  <r>
    <s v="Mars"/>
    <d v="2017-03-28T00:00:00"/>
    <s v="Local transport"/>
    <s v="Aller retour prison"/>
    <s v="Transport"/>
    <s v="Legal"/>
    <m/>
    <n v="1000"/>
    <n v="2152362"/>
    <x v="1"/>
    <s v="Wildcat"/>
    <s v="DARIUS-r"/>
    <s v="OUI"/>
  </r>
  <r>
    <s v="Mars"/>
    <d v="2017-03-28T00:00:00"/>
    <s v="Frais de visite"/>
    <s v="prison"/>
    <s v="Jail Visit"/>
    <s v="Legal"/>
    <m/>
    <n v="2000"/>
    <n v="2150362"/>
    <x v="1"/>
    <s v="Wildcat"/>
    <s v="DARIUS-r"/>
    <s v="OUI"/>
  </r>
  <r>
    <s v="Mars"/>
    <d v="2017-03-28T00:00:00"/>
    <s v="Nourriture"/>
    <s v="pour les detenus"/>
    <s v="Jail Visit"/>
    <s v="Legal"/>
    <m/>
    <n v="2000"/>
    <n v="2148362"/>
    <x v="1"/>
    <s v="Wildcat"/>
    <s v="DARIUS-r"/>
    <s v="OUI"/>
  </r>
  <r>
    <s v="Mars"/>
    <d v="2017-03-29T00:00:00"/>
    <s v="Local transport"/>
    <s v="Mission No12:inter urbain"/>
    <s v="Transport"/>
    <s v="Investigation"/>
    <m/>
    <n v="2000"/>
    <n v="2146362"/>
    <x v="5"/>
    <s v="Wildcat"/>
    <s v="I60-r"/>
    <s v="OUI"/>
  </r>
  <r>
    <s v="Mars"/>
    <d v="2017-03-29T00:00:00"/>
    <s v="Nourriture"/>
    <s v="Mission No12:"/>
    <s v="Travel subsistence"/>
    <s v="Investigation"/>
    <m/>
    <n v="3000"/>
    <n v="2143362"/>
    <x v="5"/>
    <s v="Wildcat"/>
    <s v="I60-r"/>
    <s v="OUI"/>
  </r>
  <r>
    <s v="Mars"/>
    <d v="2017-03-29T00:00:00"/>
    <s v="Boisson"/>
    <s v="Mission No12:"/>
    <s v="Trust building"/>
    <s v="Investigation"/>
    <m/>
    <n v="4000"/>
    <n v="2139362"/>
    <x v="5"/>
    <s v="Wildcat"/>
    <s v="I60-r"/>
    <s v="OUI"/>
  </r>
  <r>
    <s v="Mars"/>
    <d v="2017-03-29T00:00:00"/>
    <s v="Hebergement"/>
    <s v="Mission No12:x1 nuite"/>
    <s v="Travel subsistence"/>
    <s v="Investigation"/>
    <m/>
    <n v="5000"/>
    <n v="2134362"/>
    <x v="5"/>
    <s v="Wildcat"/>
    <s v="I60-4"/>
    <s v="OUI"/>
  </r>
  <r>
    <s v="Mars"/>
    <d v="2017-03-29T00:00:00"/>
    <s v="Local transport"/>
    <s v="maison-bureau-maison"/>
    <s v="Transport"/>
    <s v="Investigation"/>
    <m/>
    <n v="1000"/>
    <n v="2133362"/>
    <x v="9"/>
    <s v="Wildcat"/>
    <s v="I33-r"/>
    <s v="OUI"/>
  </r>
  <r>
    <s v="Mars"/>
    <d v="2017-03-29T00:00:00"/>
    <s v="Local transport"/>
    <s v="Mission No19:inter urbain"/>
    <s v="Transport"/>
    <s v="Investigation"/>
    <m/>
    <n v="2000"/>
    <n v="2131362"/>
    <x v="6"/>
    <s v="Wildcat"/>
    <s v="I26-r"/>
    <s v="OUI"/>
  </r>
  <r>
    <s v="Mars"/>
    <d v="2017-03-29T00:00:00"/>
    <s v="Nourriture"/>
    <s v="Mission No19:"/>
    <s v="Travel subsistence"/>
    <s v="Investigation"/>
    <m/>
    <n v="3000"/>
    <n v="2128362"/>
    <x v="6"/>
    <s v="Wildcat"/>
    <s v="I26-r"/>
    <s v="OUI"/>
  </r>
  <r>
    <s v="Mars"/>
    <d v="2017-03-29T00:00:00"/>
    <s v="Boisson"/>
    <s v="Mission No19:"/>
    <s v="Trust building"/>
    <s v="Investigation"/>
    <m/>
    <n v="2000"/>
    <n v="2126362"/>
    <x v="6"/>
    <s v="Wildcat"/>
    <s v="I26-r"/>
    <s v="OUI"/>
  </r>
  <r>
    <s v="Mars"/>
    <d v="2017-03-29T00:00:00"/>
    <s v="Hebergement"/>
    <s v="Mission No19:x1 nuite"/>
    <s v="Travel subsistence"/>
    <s v="Investigation"/>
    <m/>
    <n v="5000"/>
    <n v="2121362"/>
    <x v="6"/>
    <s v="Wildcat"/>
    <s v="I26-2"/>
    <s v="OUI"/>
  </r>
  <r>
    <s v="Mars"/>
    <d v="2017-03-29T00:00:00"/>
    <s v="Ecobank transfer"/>
    <m/>
    <m/>
    <m/>
    <n v="1000000"/>
    <m/>
    <n v="3121362"/>
    <x v="0"/>
    <s v="Wildcat"/>
    <m/>
    <s v="OUI"/>
  </r>
  <r>
    <s v="Mars"/>
    <d v="2017-03-29T00:00:00"/>
    <s v="Inter city"/>
    <s v="Mission No13: Lome -Notse"/>
    <s v="Transport"/>
    <s v="Investigation"/>
    <m/>
    <n v="1500"/>
    <n v="3119862"/>
    <x v="9"/>
    <s v="Wildcat"/>
    <s v="I33-r"/>
    <s v="OUI"/>
  </r>
  <r>
    <s v="Mars"/>
    <d v="2017-03-29T00:00:00"/>
    <s v="Local transport"/>
    <s v="Mission No13:Inter urbain"/>
    <s v="Transport"/>
    <s v="Investigation"/>
    <m/>
    <n v="2000"/>
    <n v="3117862"/>
    <x v="9"/>
    <s v="Wildcat"/>
    <s v="I33-r"/>
    <s v="OUI"/>
  </r>
  <r>
    <s v="Mars"/>
    <d v="2017-03-29T00:00:00"/>
    <s v="Nourriture"/>
    <s v="Mission No13:"/>
    <s v="Travel subsistence"/>
    <s v="Investigation"/>
    <m/>
    <n v="3000"/>
    <n v="3114862"/>
    <x v="9"/>
    <s v="Wildcat"/>
    <s v="I33-r"/>
    <s v="OUI"/>
  </r>
  <r>
    <s v="Mars"/>
    <d v="2017-03-29T00:00:00"/>
    <s v="Boisson"/>
    <s v="Mission No13:"/>
    <s v="Trust building"/>
    <s v="Investigation"/>
    <m/>
    <n v="400"/>
    <n v="3114462"/>
    <x v="9"/>
    <s v="Wildcat"/>
    <s v="I33-r"/>
    <s v="OUI"/>
  </r>
  <r>
    <s v="Mars"/>
    <d v="2017-03-29T00:00:00"/>
    <s v="Hebergement"/>
    <s v="Mission No13: x1 nuite"/>
    <s v="Travel subsistence"/>
    <s v="Investigation"/>
    <m/>
    <n v="5000"/>
    <n v="3109462"/>
    <x v="9"/>
    <s v="Wildcat"/>
    <s v="I33-r"/>
    <s v="OUI"/>
  </r>
  <r>
    <s v="Mars"/>
    <d v="2017-03-29T00:00:00"/>
    <s v="Visa"/>
    <s v="visa Gabon"/>
    <s v="Travel Expenses"/>
    <s v="Management"/>
    <m/>
    <n v="55000"/>
    <n v="3054462"/>
    <x v="10"/>
    <s v="Wildcat"/>
    <s v="RENS-10"/>
    <s v="NON"/>
  </r>
  <r>
    <s v="Mars"/>
    <d v="2017-03-29T00:00:00"/>
    <s v="Local transport"/>
    <s v="bureau-Aeroport"/>
    <s v="Transport"/>
    <s v="Management"/>
    <m/>
    <n v="700"/>
    <n v="3053762"/>
    <x v="10"/>
    <s v="Wildcat"/>
    <s v="RENS-r"/>
    <s v="OUI"/>
  </r>
  <r>
    <s v="Mars"/>
    <d v="2017-03-29T00:00:00"/>
    <s v="Telephone"/>
    <s v="4x2000"/>
    <s v="Telephone"/>
    <s v="Office"/>
    <m/>
    <n v="8000"/>
    <n v="3045762"/>
    <x v="8"/>
    <s v="Wildcat"/>
    <s v="DAVID-34"/>
    <s v="OUI"/>
  </r>
  <r>
    <s v="Mars"/>
    <d v="2017-03-29T00:00:00"/>
    <s v="Local transport"/>
    <s v="Allee-boutique-Ramco-bureau"/>
    <s v="Transport"/>
    <s v="Office"/>
    <m/>
    <n v="700"/>
    <n v="3045062"/>
    <x v="8"/>
    <s v="Wildcat"/>
    <s v="DAVID-r"/>
    <s v="OUI"/>
  </r>
  <r>
    <s v="Mars"/>
    <d v="2017-03-29T00:00:00"/>
    <s v="Carburant moto"/>
    <m/>
    <s v="Transport"/>
    <s v="Management"/>
    <m/>
    <n v="5000"/>
    <n v="3040062"/>
    <x v="7"/>
    <s v="Wildcat"/>
    <s v="MENSAH-16"/>
    <s v="OUI"/>
  </r>
  <r>
    <s v="Mars"/>
    <d v="2017-03-29T00:00:00"/>
    <s v="Impression"/>
    <s v="couleur x1"/>
    <s v="Office materials"/>
    <s v="Office"/>
    <m/>
    <n v="250"/>
    <n v="3039812"/>
    <x v="8"/>
    <s v="Wildcat"/>
    <s v="DAVID-35"/>
    <s v="OUI"/>
  </r>
  <r>
    <s v="Mars"/>
    <d v="2017-03-29T00:00:00"/>
    <s v="Frais de transfert"/>
    <s v="pour prolongement de mission a I60"/>
    <s v="Transfer Fees"/>
    <s v="Office"/>
    <m/>
    <n v="500"/>
    <n v="3039312"/>
    <x v="8"/>
    <s v="Wildcat"/>
    <s v="DAVID-r"/>
    <s v="OUI"/>
  </r>
  <r>
    <s v="Mars"/>
    <d v="2017-03-30T00:00:00"/>
    <s v="Inter city"/>
    <s v="Mission No13: Notse-Lome"/>
    <s v="Transport"/>
    <s v="Investigation"/>
    <m/>
    <n v="1500"/>
    <n v="3037812"/>
    <x v="9"/>
    <s v="Wildcat"/>
    <s v="I33-r"/>
    <s v="OUI"/>
  </r>
  <r>
    <s v="Mars"/>
    <d v="2017-03-30T00:00:00"/>
    <s v="Local transport"/>
    <s v="Mission No12:inter urbain"/>
    <s v="Transport"/>
    <s v="Investigation"/>
    <m/>
    <n v="4000"/>
    <n v="3033812"/>
    <x v="5"/>
    <s v="Wildcat"/>
    <s v="I60-r"/>
    <s v="OUI"/>
  </r>
  <r>
    <s v="Mars"/>
    <d v="2017-03-30T00:00:00"/>
    <s v="Nourriture"/>
    <s v="Mission No12:"/>
    <s v="Travel subsistence"/>
    <s v="Investigation"/>
    <m/>
    <n v="3000"/>
    <n v="3030812"/>
    <x v="5"/>
    <s v="Wildcat"/>
    <s v="I60-r"/>
    <s v="OUI"/>
  </r>
  <r>
    <s v="Mars"/>
    <d v="2017-03-30T00:00:00"/>
    <s v="Boisson"/>
    <s v="Mission No12:"/>
    <s v="Trust building"/>
    <s v="Investigation"/>
    <m/>
    <n v="4000"/>
    <n v="3026812"/>
    <x v="5"/>
    <s v="Wildcat"/>
    <s v="I60-r"/>
    <s v="OUI"/>
  </r>
  <r>
    <s v="Mars"/>
    <d v="2017-03-30T00:00:00"/>
    <s v="Hebergement"/>
    <s v="Mission No12:x1 nuite"/>
    <s v="Travel subsistence"/>
    <s v="Investigation"/>
    <m/>
    <n v="5000"/>
    <n v="3021812"/>
    <x v="5"/>
    <s v="Wildcat"/>
    <s v="I60-4"/>
    <s v="OUI"/>
  </r>
  <r>
    <s v="Mars"/>
    <d v="2017-03-30T00:00:00"/>
    <s v="Local transport"/>
    <s v="Mission No19:inter urbain"/>
    <s v="Transport"/>
    <s v="Investigation"/>
    <m/>
    <n v="2000"/>
    <n v="3019812"/>
    <x v="6"/>
    <s v="Wildcat"/>
    <s v="I26-r"/>
    <s v="OUI"/>
  </r>
  <r>
    <s v="Mars"/>
    <d v="2017-03-30T00:00:00"/>
    <s v="Nourriture"/>
    <s v="Mission No19:"/>
    <s v="Travel subsistence"/>
    <s v="Investigation"/>
    <m/>
    <n v="3000"/>
    <n v="3016812"/>
    <x v="6"/>
    <s v="Wildcat"/>
    <s v="I26-r"/>
    <s v="OUI"/>
  </r>
  <r>
    <s v="Mars"/>
    <d v="2017-03-30T00:00:00"/>
    <s v="Boisson"/>
    <s v="Mission No19:"/>
    <s v="Trust building"/>
    <s v="Investigation"/>
    <m/>
    <n v="2000"/>
    <n v="3014812"/>
    <x v="6"/>
    <s v="Wildcat"/>
    <s v="I26-r"/>
    <s v="OUI"/>
  </r>
  <r>
    <s v="Mars"/>
    <d v="2017-03-30T00:00:00"/>
    <s v="Hebergement"/>
    <s v="Mission No19:x1 nuite"/>
    <s v="Travel subsistence"/>
    <s v="Investigation"/>
    <m/>
    <n v="5000"/>
    <n v="3009812"/>
    <x v="6"/>
    <s v="Wildcat"/>
    <s v="I26-2"/>
    <s v="OUI"/>
  </r>
  <r>
    <s v="Mars"/>
    <d v="2017-03-30T00:00:00"/>
    <s v="Local transport"/>
    <s v="Aller Maison-CHU-Prison-bureau"/>
    <s v="Transport"/>
    <s v="Legal"/>
    <m/>
    <n v="1300"/>
    <n v="3008512"/>
    <x v="2"/>
    <s v="Wildcat"/>
    <s v="NICOLE-r"/>
    <s v="OUI"/>
  </r>
  <r>
    <s v="Mars"/>
    <d v="2017-03-30T00:00:00"/>
    <s v="Frais de visite"/>
    <s v="prison"/>
    <s v="Jail Visit"/>
    <s v="Legal"/>
    <m/>
    <n v="2000"/>
    <n v="3006512"/>
    <x v="2"/>
    <s v="Wildcat"/>
    <s v="NICOLE-r"/>
    <s v="OUI"/>
  </r>
  <r>
    <s v="Mars"/>
    <d v="2017-03-30T00:00:00"/>
    <s v="Nourriture"/>
    <s v="pour les detenus"/>
    <s v="Jail Visit"/>
    <s v="Legal"/>
    <m/>
    <n v="2000"/>
    <n v="3004512"/>
    <x v="2"/>
    <s v="Wildcat"/>
    <s v="NICOLE-r"/>
    <s v="OUI"/>
  </r>
  <r>
    <s v="Mars"/>
    <d v="2017-03-30T00:00:00"/>
    <s v="Frais de transfert"/>
    <s v="pour prolongement de mission a I33"/>
    <s v="Transfer Fees"/>
    <s v="Office"/>
    <m/>
    <n v="500"/>
    <n v="3004012"/>
    <x v="8"/>
    <s v="Wildcat"/>
    <s v="DAVID-r"/>
    <s v="OUI"/>
  </r>
  <r>
    <s v="Mars"/>
    <d v="2017-03-30T00:00:00"/>
    <s v="Nourriture"/>
    <s v="Mission No13:"/>
    <s v="Travel subsistence"/>
    <s v="Investigation"/>
    <m/>
    <n v="3000"/>
    <n v="3001012"/>
    <x v="9"/>
    <s v="Wildcat"/>
    <s v="I33-r"/>
    <s v="OUI"/>
  </r>
  <r>
    <s v="Mars"/>
    <d v="2017-03-30T00:00:00"/>
    <s v="Facture electricite de fevrier"/>
    <m/>
    <s v="Rent &amp; Utilities"/>
    <s v="Office"/>
    <m/>
    <n v="95050"/>
    <n v="2905962"/>
    <x v="8"/>
    <s v="Wildcat"/>
    <s v="DAVID-36"/>
    <s v="OUI"/>
  </r>
  <r>
    <s v="Mars"/>
    <d v="2017-03-30T00:00:00"/>
    <s v="Local transport"/>
    <s v="Aller retour CEET"/>
    <s v="Transport"/>
    <s v="Office"/>
    <m/>
    <n v="300"/>
    <n v="2905662"/>
    <x v="8"/>
    <s v="Wildcat"/>
    <s v="DAVID-r"/>
    <s v="OUI"/>
  </r>
  <r>
    <s v="Mars"/>
    <d v="2017-03-30T00:00:00"/>
    <s v="Cole papier"/>
    <s v="x1 boite"/>
    <s v="Office materials"/>
    <s v="Office"/>
    <m/>
    <n v="2500"/>
    <n v="2903162"/>
    <x v="8"/>
    <s v="Wildcat"/>
    <s v="DAVID-37"/>
    <s v="OUI"/>
  </r>
  <r>
    <s v="Mars"/>
    <d v="2017-03-31T00:00:00"/>
    <s v="Local transport"/>
    <s v="Mission No12:inter urbain"/>
    <s v="Transport"/>
    <s v="Investigation"/>
    <m/>
    <n v="2000"/>
    <n v="2901162"/>
    <x v="5"/>
    <s v="Wildcat"/>
    <s v="I60-r"/>
    <s v="OUI"/>
  </r>
  <r>
    <s v="Mars"/>
    <d v="2017-03-31T00:00:00"/>
    <s v="Nourriture"/>
    <s v="Mission No12:"/>
    <s v="Travel subsistence"/>
    <s v="Investigation"/>
    <m/>
    <n v="3000"/>
    <n v="2898162"/>
    <x v="5"/>
    <s v="Wildcat"/>
    <s v="I60-r"/>
    <s v="OUI"/>
  </r>
  <r>
    <s v="Mars"/>
    <d v="2017-03-31T00:00:00"/>
    <s v="Boisson"/>
    <s v="Mission No12:"/>
    <s v="Trust building"/>
    <s v="Investigation"/>
    <m/>
    <n v="2000"/>
    <n v="2896162"/>
    <x v="5"/>
    <s v="Wildcat"/>
    <s v="I60-r"/>
    <s v="OUI"/>
  </r>
  <r>
    <s v="Mars"/>
    <d v="2017-03-31T00:00:00"/>
    <s v="Hebergement"/>
    <s v="Mission No12:x1 nuite"/>
    <s v="Travel subsistence"/>
    <s v="Investigation"/>
    <m/>
    <n v="5000"/>
    <n v="2891162"/>
    <x v="5"/>
    <s v="Wildcat"/>
    <s v="I60-4"/>
    <s v="OUI"/>
  </r>
  <r>
    <s v="Mars"/>
    <d v="2017-03-31T00:00:00"/>
    <s v="Local transport"/>
    <s v="Mission No19: Hotel-station"/>
    <s v="Transport"/>
    <s v="Investigation"/>
    <m/>
    <n v="500"/>
    <n v="2890662"/>
    <x v="6"/>
    <s v="Wildcat"/>
    <s v="I26-r"/>
    <s v="OUI"/>
  </r>
  <r>
    <s v="Mars"/>
    <d v="2017-03-31T00:00:00"/>
    <s v="Inter city"/>
    <s v="Mission No19: Badou -Lome"/>
    <s v="Transport"/>
    <s v="Investigation"/>
    <m/>
    <n v="5000"/>
    <n v="2885662"/>
    <x v="6"/>
    <s v="Wildcat"/>
    <s v="I26-r"/>
    <s v="OUI"/>
  </r>
  <r>
    <s v="Mars"/>
    <d v="2017-03-31T00:00:00"/>
    <s v="Local transport"/>
    <s v="Mission No19: Station-Maison"/>
    <s v="Transport"/>
    <s v="Investigation"/>
    <m/>
    <n v="500"/>
    <n v="2885162"/>
    <x v="6"/>
    <s v="Wildcat"/>
    <s v="I26-r"/>
    <s v="OUI"/>
  </r>
  <r>
    <s v="Mars"/>
    <d v="2017-03-31T00:00:00"/>
    <s v="Nourriture"/>
    <s v="Mission No19: "/>
    <s v="Travel subsistence"/>
    <s v="Investigation"/>
    <m/>
    <n v="3000"/>
    <n v="2882162"/>
    <x v="6"/>
    <s v="Wildcat"/>
    <s v="I26-r"/>
    <s v="OUI"/>
  </r>
  <r>
    <s v="Mars"/>
    <d v="2017-03-31T00:00:00"/>
    <s v="Local transport"/>
    <s v="Aller retour prison"/>
    <s v="Transport"/>
    <s v="Legal"/>
    <m/>
    <n v="1000"/>
    <n v="2881162"/>
    <x v="1"/>
    <s v="Wildcat"/>
    <s v="DARIUS-r"/>
    <s v="OUI"/>
  </r>
  <r>
    <s v="Mars"/>
    <d v="2017-03-31T00:00:00"/>
    <s v="Frais de visite"/>
    <s v="prison"/>
    <s v="Jail Visit"/>
    <s v="Legal"/>
    <m/>
    <n v="1000"/>
    <n v="2880162"/>
    <x v="1"/>
    <s v="Wildcat"/>
    <s v="DARIUS-r"/>
    <s v="OUI"/>
  </r>
  <r>
    <s v="Mars"/>
    <d v="2017-03-31T00:00:00"/>
    <s v="Nourriture"/>
    <s v="pour les detenus"/>
    <s v="Jail Visit"/>
    <s v="Legal"/>
    <m/>
    <n v="2000"/>
    <n v="2878162"/>
    <x v="1"/>
    <s v="Wildcat"/>
    <s v="DARIUS-r"/>
    <s v="OUI"/>
  </r>
  <r>
    <s v="Mars"/>
    <d v="2017-03-31T00:00:00"/>
    <s v="Local transport"/>
    <s v="maison-bureau-maison"/>
    <s v="Transport"/>
    <s v="Investigation"/>
    <m/>
    <n v="1000"/>
    <n v="2877162"/>
    <x v="9"/>
    <s v="Wildcat"/>
    <s v="I33-r"/>
    <s v="OUI"/>
  </r>
  <r>
    <s v="Mars"/>
    <d v="2017-03-31T00:00:00"/>
    <s v="Local transport"/>
    <s v="Mission No14: Aller-Agoe zongo"/>
    <s v="Transport"/>
    <s v="Investigation"/>
    <m/>
    <n v="600"/>
    <n v="2876562"/>
    <x v="9"/>
    <s v="Wildcat"/>
    <s v="I33-r"/>
    <s v="OUI"/>
  </r>
  <r>
    <s v="Mars"/>
    <d v="2017-03-31T00:00:00"/>
    <s v="Local transport"/>
    <s v="Mission No14: Agoe zongo-hedranawoe"/>
    <s v="Transport"/>
    <s v="Investigation"/>
    <m/>
    <n v="500"/>
    <n v="2876062"/>
    <x v="9"/>
    <s v="Wildcat"/>
    <s v="I33-r"/>
    <s v="OUI"/>
  </r>
  <r>
    <s v="Mars"/>
    <d v="2017-03-31T00:00:00"/>
    <s v="Local transport"/>
    <s v="Mission No14: hedranawoe-Soted"/>
    <s v="Transport"/>
    <s v="Investigation"/>
    <m/>
    <n v="400"/>
    <n v="2875662"/>
    <x v="9"/>
    <s v="Wildcat"/>
    <s v="I33-r"/>
    <s v="OUI"/>
  </r>
  <r>
    <s v="Mars"/>
    <d v="2017-03-31T00:00:00"/>
    <s v="Local transport"/>
    <s v="Mission No14: Soted-bureau"/>
    <s v="Transport"/>
    <s v="Investigation"/>
    <m/>
    <n v="350"/>
    <n v="2875312"/>
    <x v="9"/>
    <s v="Wildcat"/>
    <s v="I33-r"/>
    <s v="OUI"/>
  </r>
  <r>
    <s v="Mars"/>
    <d v="2017-03-31T00:00:00"/>
    <s v="Boisson"/>
    <s v="Mission No14: x2"/>
    <s v="Trust building"/>
    <s v="Investigation"/>
    <m/>
    <n v="1100"/>
    <n v="2874212"/>
    <x v="9"/>
    <s v="Wildcat"/>
    <s v="I33-r"/>
    <s v="OUI"/>
  </r>
  <r>
    <s v="Mars"/>
    <d v="2017-03-31T00:00:00"/>
    <s v="Carte de visite"/>
    <s v="pour I33"/>
    <s v="Office materials"/>
    <s v="Management"/>
    <m/>
    <n v="5000"/>
    <n v="2869212"/>
    <x v="7"/>
    <s v="Wildcat"/>
    <s v="MENSAH-17"/>
    <s v="OUI"/>
  </r>
  <r>
    <s v="Mars"/>
    <d v="2017-03-31T00:00:00"/>
    <s v="Work compensation"/>
    <s v="Remuneartion Mensah"/>
    <s v="Personnel"/>
    <s v="Management"/>
    <m/>
    <n v="340000"/>
    <n v="2529212"/>
    <x v="7"/>
    <s v="Wildcat"/>
    <s v="MENSAH-18"/>
    <s v="OUI"/>
  </r>
  <r>
    <s v="Mars"/>
    <d v="2017-03-31T00:00:00"/>
    <s v="Work compensation"/>
    <s v="Remuneartion Bakenou"/>
    <s v="Personnel"/>
    <s v="Management"/>
    <m/>
    <n v="150000"/>
    <n v="2379212"/>
    <x v="7"/>
    <s v="Wildcat"/>
    <s v="MENSAH-18"/>
    <s v="OUI"/>
  </r>
  <r>
    <s v="Mars"/>
    <d v="2017-03-31T00:00:00"/>
    <s v="Work compensation"/>
    <s v="Remuneration  I60"/>
    <s v="Personnel"/>
    <s v="Investigation"/>
    <m/>
    <n v="200000"/>
    <n v="2179212"/>
    <x v="7"/>
    <s v="Wildcat"/>
    <s v="MENSAH-18"/>
    <s v="OUI"/>
  </r>
  <r>
    <s v="Mars"/>
    <d v="2017-03-31T00:00:00"/>
    <s v="Work compensation"/>
    <s v="Remuneration I26"/>
    <s v="Personnel"/>
    <s v="Investigation"/>
    <m/>
    <n v="120000"/>
    <n v="2059212"/>
    <x v="7"/>
    <s v="Wildcat"/>
    <s v="MENSAH-18"/>
    <s v="OUI"/>
  </r>
  <r>
    <s v="Mars"/>
    <d v="2017-03-31T00:00:00"/>
    <s v="Work compensation"/>
    <s v="Remuneration David"/>
    <s v="Personnel"/>
    <s v="Office"/>
    <m/>
    <n v="110000"/>
    <n v="1949212"/>
    <x v="7"/>
    <s v="Wildcat"/>
    <s v="MENSAH-18"/>
    <s v="OUI"/>
  </r>
  <r>
    <s v="Mars"/>
    <d v="2017-03-31T00:00:00"/>
    <s v="Work compensation"/>
    <s v="Remuneration Darius"/>
    <s v="Personnel"/>
    <s v="Legal"/>
    <m/>
    <n v="150000"/>
    <n v="1799212"/>
    <x v="7"/>
    <s v="Wildcat"/>
    <s v="MENSAH-18"/>
    <s v="OUI"/>
  </r>
  <r>
    <s v="Mars"/>
    <d v="2017-03-31T00:00:00"/>
    <s v="Work compensation"/>
    <s v="Remuneration Nicole"/>
    <s v="Personnel"/>
    <s v="Legal"/>
    <m/>
    <n v="150000"/>
    <n v="1649212"/>
    <x v="7"/>
    <s v="Wildcat"/>
    <s v="MENSAH-18"/>
    <s v="OUI"/>
  </r>
  <r>
    <s v="Mars"/>
    <d v="2017-03-31T00:00:00"/>
    <s v="Work compensation"/>
    <s v="Remuneration I70"/>
    <s v="Personnel"/>
    <s v="Investigation"/>
    <m/>
    <n v="65000"/>
    <n v="1584212"/>
    <x v="7"/>
    <s v="Wildcat"/>
    <s v="MENSAH-18"/>
    <s v="OUI"/>
  </r>
  <r>
    <s v="Mars"/>
    <d v="2017-03-31T00:00:00"/>
    <s v="Work compensation"/>
    <s v="Service nettoyage du bureau du moi de mars"/>
    <s v="Service"/>
    <s v="Office"/>
    <m/>
    <n v="25000"/>
    <n v="1559212"/>
    <x v="7"/>
    <s v="Wildcat"/>
    <s v="MENSAH-19"/>
    <s v="OUI"/>
  </r>
  <r>
    <m/>
    <m/>
    <m/>
    <m/>
    <m/>
    <m/>
    <m/>
    <m/>
    <m/>
    <x v="0"/>
    <m/>
    <m/>
    <m/>
  </r>
  <r>
    <m/>
    <m/>
    <m/>
    <m/>
    <m/>
    <m/>
    <m/>
    <m/>
    <m/>
    <x v="0"/>
    <m/>
    <m/>
    <m/>
  </r>
  <r>
    <m/>
    <m/>
    <m/>
    <m/>
    <m/>
    <m/>
    <m/>
    <m/>
    <m/>
    <x v="0"/>
    <m/>
    <m/>
    <m/>
  </r>
  <r>
    <m/>
    <m/>
    <m/>
    <m/>
    <m/>
    <m/>
    <m/>
    <m/>
    <m/>
    <x v="0"/>
    <m/>
    <m/>
    <m/>
  </r>
  <r>
    <m/>
    <m/>
    <m/>
    <m/>
    <m/>
    <m/>
    <m/>
    <m/>
    <m/>
    <x v="0"/>
    <m/>
    <m/>
    <m/>
  </r>
  <r>
    <m/>
    <m/>
    <m/>
    <m/>
    <m/>
    <m/>
    <m/>
    <m/>
    <m/>
    <x v="0"/>
    <m/>
    <m/>
    <m/>
  </r>
  <r>
    <m/>
    <m/>
    <m/>
    <m/>
    <m/>
    <m/>
    <m/>
    <m/>
    <m/>
    <x v="0"/>
    <m/>
    <m/>
    <m/>
  </r>
  <r>
    <m/>
    <m/>
    <m/>
    <m/>
    <m/>
    <m/>
    <m/>
    <m/>
    <m/>
    <x v="0"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522">
  <r>
    <s v="Mars"/>
    <d v="2017-03-01T00:00:00"/>
    <s v="Balance"/>
    <m/>
    <x v="0"/>
    <x v="0"/>
    <n v="1049372"/>
    <m/>
    <n v="1049372"/>
    <m/>
    <x v="0"/>
    <m/>
    <s v="OUI"/>
  </r>
  <r>
    <s v="Mars"/>
    <d v="2017-03-01T00:00:00"/>
    <s v="Local transport"/>
    <s v="maison-bureau-maison"/>
    <x v="1"/>
    <x v="1"/>
    <m/>
    <n v="1000"/>
    <n v="1048372"/>
    <s v="DARIUS"/>
    <x v="1"/>
    <s v="DARIUS-r"/>
    <s v="OUI"/>
  </r>
  <r>
    <s v="Mars"/>
    <d v="2017-03-01T00:00:00"/>
    <s v="Local transport"/>
    <s v="maison-bureau-maison"/>
    <x v="1"/>
    <x v="1"/>
    <m/>
    <n v="1000"/>
    <n v="1047372"/>
    <s v="NICOLE"/>
    <x v="1"/>
    <s v="NICOLE-r"/>
    <s v="OUI"/>
  </r>
  <r>
    <s v="Mars"/>
    <d v="2017-03-01T00:00:00"/>
    <s v="Local transport"/>
    <s v="maison-bureau-maison"/>
    <x v="1"/>
    <x v="1"/>
    <m/>
    <n v="1000"/>
    <n v="1046372"/>
    <s v="FIDAR"/>
    <x v="1"/>
    <s v="FIDAR-r"/>
    <s v="OUI"/>
  </r>
  <r>
    <s v="Mars"/>
    <d v="2017-03-01T00:00:00"/>
    <s v="Local transport"/>
    <s v="maison-bureau-maison"/>
    <x v="1"/>
    <x v="2"/>
    <m/>
    <n v="1000"/>
    <n v="1045372"/>
    <s v="I70"/>
    <x v="1"/>
    <s v="I70-r"/>
    <s v="OUI"/>
  </r>
  <r>
    <s v="Mars"/>
    <d v="2017-03-01T00:00:00"/>
    <s v="Local transport"/>
    <s v="Mission No1: Aller -BKS"/>
    <x v="1"/>
    <x v="2"/>
    <m/>
    <n v="500"/>
    <n v="1044872"/>
    <s v="I60"/>
    <x v="1"/>
    <s v="I60-r"/>
    <s v="OUI"/>
  </r>
  <r>
    <s v="Mars"/>
    <d v="2017-03-01T00:00:00"/>
    <s v="Local transport"/>
    <s v="Mission No1: BKS-Hedzranawoe"/>
    <x v="1"/>
    <x v="2"/>
    <m/>
    <n v="400"/>
    <n v="1044472"/>
    <s v="I60"/>
    <x v="1"/>
    <s v="I60-r"/>
    <s v="OUI"/>
  </r>
  <r>
    <s v="Mars"/>
    <d v="2017-03-01T00:00:00"/>
    <s v="Local transport"/>
    <s v="Mission No1: Hedzranawoe-bureau"/>
    <x v="1"/>
    <x v="2"/>
    <m/>
    <n v="900"/>
    <n v="1043572"/>
    <s v="I60"/>
    <x v="1"/>
    <s v="I60-r"/>
    <s v="OUI"/>
  </r>
  <r>
    <s v="Mars"/>
    <d v="2017-03-01T00:00:00"/>
    <s v="Local transport"/>
    <s v="Mission No1: Aller-Aflao"/>
    <x v="1"/>
    <x v="2"/>
    <m/>
    <n v="700"/>
    <n v="1042872"/>
    <s v="I26"/>
    <x v="1"/>
    <s v="I26-r"/>
    <s v="OUI"/>
  </r>
  <r>
    <s v="Mars"/>
    <d v="2017-03-01T00:00:00"/>
    <s v="Local transport"/>
    <s v="Mission No1: Aflao-port"/>
    <x v="1"/>
    <x v="2"/>
    <m/>
    <n v="1000"/>
    <n v="1041872"/>
    <s v="I26"/>
    <x v="1"/>
    <s v="I26-r"/>
    <s v="OUI"/>
  </r>
  <r>
    <s v="Mars"/>
    <d v="2017-03-01T00:00:00"/>
    <s v="Local transport"/>
    <s v="Mission No1: port-bureau"/>
    <x v="1"/>
    <x v="2"/>
    <m/>
    <n v="1000"/>
    <n v="1040872"/>
    <s v="I26"/>
    <x v="1"/>
    <s v="I26-r"/>
    <s v="OUI"/>
  </r>
  <r>
    <s v="Mars"/>
    <d v="2017-03-01T00:00:00"/>
    <s v="Boisson"/>
    <s v="Mission No1: x2"/>
    <x v="2"/>
    <x v="2"/>
    <m/>
    <n v="1100"/>
    <n v="1039772"/>
    <s v="I26"/>
    <x v="1"/>
    <s v="I26-r"/>
    <s v="OUI"/>
  </r>
  <r>
    <s v="Mars"/>
    <d v="2017-03-01T00:00:00"/>
    <s v="Local transport"/>
    <s v="Davie operation: (Fidar,Nicole,Darius,Mensah) Aller-GTA "/>
    <x v="1"/>
    <x v="1"/>
    <m/>
    <n v="1200"/>
    <n v="1038572"/>
    <s v="MENSAH"/>
    <x v="1"/>
    <s v="MENSAH-r"/>
    <s v="OUI"/>
  </r>
  <r>
    <s v="Mars"/>
    <d v="2017-03-01T00:00:00"/>
    <s v="Local transport"/>
    <s v="Davie operation: (Fidar,Nicole,Darius,Mensah) GTA-Davie"/>
    <x v="1"/>
    <x v="1"/>
    <m/>
    <n v="6000"/>
    <n v="1032572"/>
    <s v="MENSAH"/>
    <x v="1"/>
    <s v="MENSAH-r"/>
    <s v="OUI"/>
  </r>
  <r>
    <s v="Mars"/>
    <d v="2017-03-01T00:00:00"/>
    <s v="Local transport"/>
    <s v="Davie operation: (Fidar, Nicole, Darius) Davie-GTA"/>
    <x v="1"/>
    <x v="1"/>
    <m/>
    <n v="4500"/>
    <n v="1028072"/>
    <s v="MENSAH"/>
    <x v="1"/>
    <s v="MENSAH-r"/>
    <s v="OUI"/>
  </r>
  <r>
    <s v="Mars"/>
    <d v="2017-03-01T00:00:00"/>
    <s v="Local transport"/>
    <s v="Davie operation: (Mensah) Davie-Bureau"/>
    <x v="1"/>
    <x v="1"/>
    <m/>
    <n v="2000"/>
    <n v="1026072"/>
    <s v="MENSAH"/>
    <x v="1"/>
    <s v="MENSAH-r"/>
    <s v="OUI"/>
  </r>
  <r>
    <s v="Mars"/>
    <d v="2017-03-01T00:00:00"/>
    <s v="Local transport"/>
    <s v="Davie operation: (Darius, Nicole) GTA-bureau"/>
    <x v="1"/>
    <x v="1"/>
    <m/>
    <n v="600"/>
    <n v="1025472"/>
    <s v="MENSAH"/>
    <x v="1"/>
    <s v="MENSAH-r"/>
    <s v="OUI"/>
  </r>
  <r>
    <s v="Mars"/>
    <d v="2017-03-01T00:00:00"/>
    <s v="Local transport"/>
    <s v="Davie operation: (Fidar) GTA-Maison"/>
    <x v="1"/>
    <x v="1"/>
    <m/>
    <n v="200"/>
    <n v="1025272"/>
    <s v="MENSAH"/>
    <x v="1"/>
    <s v="MENSAH-r"/>
    <s v="OUI"/>
  </r>
  <r>
    <s v="Mars"/>
    <d v="2017-03-01T00:00:00"/>
    <s v="Nourriture"/>
    <s v="Davie operation: 4 juristes et 4 agent de l'OCRTIBD"/>
    <x v="3"/>
    <x v="1"/>
    <m/>
    <n v="24000"/>
    <n v="1001272"/>
    <s v="MENSAH"/>
    <x v="1"/>
    <s v="MENSAH-r"/>
    <s v="OUI"/>
  </r>
  <r>
    <s v="Mars"/>
    <d v="2017-03-01T00:00:00"/>
    <s v="Local transport"/>
    <s v="Aller-SCDA: pour prendre cacher de la scda "/>
    <x v="1"/>
    <x v="3"/>
    <m/>
    <n v="100"/>
    <n v="1001172"/>
    <s v="DAVID"/>
    <x v="1"/>
    <s v="DAVID-r"/>
    <s v="OUI"/>
  </r>
  <r>
    <s v="Mars"/>
    <d v="2017-03-01T00:00:00"/>
    <s v="Local transport"/>
    <s v="SCDA-Service Bakenou: pour avoir sa signature envue du retrait du chequier"/>
    <x v="1"/>
    <x v="3"/>
    <m/>
    <n v="350"/>
    <n v="1000822"/>
    <s v="DAVID"/>
    <x v="1"/>
    <s v="DAVID-r"/>
    <s v="OUI"/>
  </r>
  <r>
    <s v="Mars"/>
    <d v="2017-03-01T00:00:00"/>
    <s v="Local transport"/>
    <s v="Service Bakenou-Ecobank: retrait chequier"/>
    <x v="1"/>
    <x v="3"/>
    <m/>
    <n v="500"/>
    <n v="1000322"/>
    <s v="DAVID"/>
    <x v="1"/>
    <s v="DAVID-r"/>
    <s v="OUI"/>
  </r>
  <r>
    <s v="Mars"/>
    <d v="2017-03-01T00:00:00"/>
    <s v="Local transport"/>
    <s v="Ecobank-bureau"/>
    <x v="1"/>
    <x v="3"/>
    <m/>
    <n v="300"/>
    <n v="1000022"/>
    <s v="DAVID"/>
    <x v="1"/>
    <s v="DAVID-r"/>
    <s v="OUI"/>
  </r>
  <r>
    <s v="Mars"/>
    <d v="2017-03-01T00:00:00"/>
    <s v="Biscuit"/>
    <s v="Alimentation de la cuisine: x 20 (bistella)"/>
    <x v="4"/>
    <x v="3"/>
    <m/>
    <n v="5000"/>
    <n v="995022"/>
    <s v="DAVID"/>
    <x v="1"/>
    <s v="DAVID-1"/>
    <s v="OUI"/>
  </r>
  <r>
    <s v="Mars"/>
    <d v="2017-03-01T00:00:00"/>
    <s v="Papier hygiennique"/>
    <s v="x1 paquet"/>
    <x v="4"/>
    <x v="3"/>
    <m/>
    <n v="1400"/>
    <n v="993622"/>
    <s v="DAVID"/>
    <x v="1"/>
    <s v="DAVID-1"/>
    <s v="OUI"/>
  </r>
  <r>
    <s v="Mars"/>
    <d v="2017-03-02T00:00:00"/>
    <s v="Local transport"/>
    <s v="maison-bureau-maison"/>
    <x v="1"/>
    <x v="1"/>
    <m/>
    <n v="1000"/>
    <n v="992622"/>
    <s v="DARIUS"/>
    <x v="1"/>
    <s v="DARIUS-r"/>
    <s v="OUI"/>
  </r>
  <r>
    <s v="Mars"/>
    <d v="2017-03-02T00:00:00"/>
    <s v="Local transport"/>
    <s v="maison-bureau-maison"/>
    <x v="1"/>
    <x v="1"/>
    <m/>
    <n v="1000"/>
    <n v="991622"/>
    <s v="NICOLE"/>
    <x v="1"/>
    <s v="NICOLE-r"/>
    <s v="OUI"/>
  </r>
  <r>
    <s v="Mars"/>
    <d v="2017-03-02T00:00:00"/>
    <s v="Local transport"/>
    <s v="maison-bureau-maison"/>
    <x v="1"/>
    <x v="1"/>
    <m/>
    <n v="1000"/>
    <n v="990622"/>
    <s v="FIDAR"/>
    <x v="1"/>
    <s v="FIDAR-r"/>
    <s v="OUI"/>
  </r>
  <r>
    <s v="Mars"/>
    <d v="2017-03-02T00:00:00"/>
    <s v="Local transport"/>
    <s v="maison-bureau-maison"/>
    <x v="1"/>
    <x v="2"/>
    <m/>
    <n v="1000"/>
    <n v="989622"/>
    <s v="I70"/>
    <x v="1"/>
    <s v="I70-r"/>
    <s v="OUI"/>
  </r>
  <r>
    <s v="Mars"/>
    <d v="2017-03-02T00:00:00"/>
    <s v="Local transport"/>
    <s v="Mission No2: Aller - Ebe chateau"/>
    <x v="1"/>
    <x v="2"/>
    <m/>
    <n v="800"/>
    <n v="988822"/>
    <s v="I26"/>
    <x v="1"/>
    <s v="I26-r"/>
    <s v="OUI"/>
  </r>
  <r>
    <s v="Mars"/>
    <d v="2017-03-02T00:00:00"/>
    <s v="Local transport"/>
    <s v="Mission No2: Ebe chateau-tresor"/>
    <x v="1"/>
    <x v="2"/>
    <m/>
    <n v="400"/>
    <n v="988422"/>
    <s v="I26"/>
    <x v="1"/>
    <s v="I26-r"/>
    <s v="OUI"/>
  </r>
  <r>
    <s v="Mars"/>
    <d v="2017-03-02T00:00:00"/>
    <s v="Local transport"/>
    <s v="Mission No2: tresor-sebevito"/>
    <x v="1"/>
    <x v="2"/>
    <m/>
    <n v="400"/>
    <n v="988022"/>
    <s v="I26"/>
    <x v="1"/>
    <s v="I26-r"/>
    <s v="OUI"/>
  </r>
  <r>
    <s v="Mars"/>
    <d v="2017-03-02T00:00:00"/>
    <s v="Local transport"/>
    <s v="Mission No2: sebevito-bureau"/>
    <x v="1"/>
    <x v="2"/>
    <m/>
    <n v="400"/>
    <n v="987622"/>
    <s v="I26"/>
    <x v="1"/>
    <s v="I26-r"/>
    <s v="OUI"/>
  </r>
  <r>
    <s v="Mars"/>
    <d v="2017-03-02T00:00:00"/>
    <s v="Boisson"/>
    <s v="Mission No2: x2"/>
    <x v="2"/>
    <x v="2"/>
    <m/>
    <n v="1100"/>
    <n v="986522"/>
    <s v="I26"/>
    <x v="1"/>
    <s v="I26-r"/>
    <s v="OUI"/>
  </r>
  <r>
    <s v="Mars"/>
    <d v="2017-03-02T00:00:00"/>
    <s v="Local transport"/>
    <s v="Aller retour Togotelecom Adidogome"/>
    <x v="1"/>
    <x v="3"/>
    <m/>
    <n v="800"/>
    <n v="985722"/>
    <s v="DAVID"/>
    <x v="1"/>
    <s v="DAVID-r"/>
    <s v="OUI"/>
  </r>
  <r>
    <s v="Mars"/>
    <d v="2017-03-02T00:00:00"/>
    <s v="Internet"/>
    <s v="Renouvellement de l'abonnement allant du 02-03-17 au 2-04-17"/>
    <x v="5"/>
    <x v="3"/>
    <m/>
    <n v="101000"/>
    <n v="884722"/>
    <s v="DAVID"/>
    <x v="1"/>
    <s v="DAVID-2"/>
    <s v="OUI"/>
  </r>
  <r>
    <s v="Mars"/>
    <d v="2017-03-02T00:00:00"/>
    <s v="Installation ordinateur"/>
    <s v="pour les investigateur"/>
    <x v="6"/>
    <x v="3"/>
    <m/>
    <n v="5000"/>
    <n v="879722"/>
    <s v="MENSAH"/>
    <x v="1"/>
    <s v="MENSAH-1"/>
    <s v="OUI"/>
  </r>
  <r>
    <s v="Mars"/>
    <d v="2017-03-02T00:00:00"/>
    <s v="Local transport"/>
    <s v="Mission No1: Aller-Grand marche"/>
    <x v="1"/>
    <x v="2"/>
    <m/>
    <n v="600"/>
    <n v="879122"/>
    <s v="I70"/>
    <x v="1"/>
    <s v="I70-r"/>
    <s v="OUI"/>
  </r>
  <r>
    <s v="Mars"/>
    <d v="2017-03-02T00:00:00"/>
    <s v="Local transport"/>
    <s v="Mission No1: Grand-bureau"/>
    <x v="1"/>
    <x v="2"/>
    <m/>
    <n v="600"/>
    <n v="878522"/>
    <s v="I70"/>
    <x v="1"/>
    <s v="I70-r"/>
    <s v="OUI"/>
  </r>
  <r>
    <s v="Mars"/>
    <d v="2017-03-02T00:00:00"/>
    <s v="Parking"/>
    <s v="Mission No1"/>
    <x v="1"/>
    <x v="2"/>
    <m/>
    <n v="100"/>
    <n v="878422"/>
    <s v="I70"/>
    <x v="1"/>
    <s v="I70-r"/>
    <s v="OUI"/>
  </r>
  <r>
    <s v="Mars"/>
    <d v="2017-03-02T00:00:00"/>
    <s v="Carte sim"/>
    <s v="pour investigation de I70"/>
    <x v="4"/>
    <x v="2"/>
    <m/>
    <n v="2000"/>
    <n v="876422"/>
    <s v="I70"/>
    <x v="1"/>
    <s v="I70-1"/>
    <s v="OUI"/>
  </r>
  <r>
    <s v="Mars"/>
    <d v="2017-03-02T00:00:00"/>
    <s v="Work compensation"/>
    <s v="Service nettoyage du bureau du moi de fevrier"/>
    <x v="6"/>
    <x v="3"/>
    <m/>
    <n v="25000"/>
    <n v="851422"/>
    <s v="DAVID"/>
    <x v="1"/>
    <s v="DAVID-3"/>
    <s v="OUI"/>
  </r>
  <r>
    <s v="Mars"/>
    <d v="2017-03-02T00:00:00"/>
    <s v="Local transport"/>
    <s v="Mission No2: Aller- Tokoin soted"/>
    <x v="1"/>
    <x v="2"/>
    <m/>
    <n v="600"/>
    <n v="850822"/>
    <s v="I60"/>
    <x v="1"/>
    <s v="I60-r"/>
    <s v="OUI"/>
  </r>
  <r>
    <s v="Mars"/>
    <d v="2017-03-02T00:00:00"/>
    <s v="Local transport"/>
    <s v="Mission No2: Tokoin soted-bureau"/>
    <x v="1"/>
    <x v="2"/>
    <m/>
    <n v="600"/>
    <n v="850222"/>
    <s v="I60"/>
    <x v="1"/>
    <s v="I60-r"/>
    <s v="OUI"/>
  </r>
  <r>
    <s v="Mars"/>
    <d v="2017-03-02T00:00:00"/>
    <s v="Boisson"/>
    <s v="Mission No2: x3"/>
    <x v="2"/>
    <x v="2"/>
    <m/>
    <n v="1500"/>
    <n v="848722"/>
    <s v="I60"/>
    <x v="1"/>
    <s v="I60-r"/>
    <s v="OUI"/>
  </r>
  <r>
    <s v="Mars"/>
    <d v="2017-03-03T00:00:00"/>
    <s v="Local transport"/>
    <s v="maison-bureau-maison"/>
    <x v="1"/>
    <x v="1"/>
    <m/>
    <n v="1000"/>
    <n v="847722"/>
    <s v="DARIUS"/>
    <x v="1"/>
    <s v="DARIUS-r"/>
    <s v="OUI"/>
  </r>
  <r>
    <s v="Mars"/>
    <d v="2017-03-03T00:00:00"/>
    <s v="Local transport"/>
    <s v="maison-bureau-maison"/>
    <x v="1"/>
    <x v="1"/>
    <m/>
    <n v="1000"/>
    <n v="846722"/>
    <s v="NICOLE"/>
    <x v="1"/>
    <s v="NICOLE-r"/>
    <s v="OUI"/>
  </r>
  <r>
    <s v="Mars"/>
    <d v="2017-03-03T00:00:00"/>
    <s v="Local transport"/>
    <s v="maison-bureau-maison"/>
    <x v="1"/>
    <x v="1"/>
    <m/>
    <n v="1000"/>
    <n v="845722"/>
    <s v="FIDAR"/>
    <x v="1"/>
    <s v="FIDAR-r"/>
    <s v="OUI"/>
  </r>
  <r>
    <s v="Mars"/>
    <d v="2017-03-03T00:00:00"/>
    <s v="Local transport"/>
    <s v="maison-bureau-maison"/>
    <x v="1"/>
    <x v="2"/>
    <m/>
    <n v="1000"/>
    <n v="844722"/>
    <s v="I70"/>
    <x v="1"/>
    <s v="I70-r"/>
    <s v="OUI"/>
  </r>
  <r>
    <s v="Mars"/>
    <d v="2017-03-03T00:00:00"/>
    <s v="Local transport"/>
    <s v="Mission No3: Aller -Doulassame"/>
    <x v="1"/>
    <x v="2"/>
    <m/>
    <n v="700"/>
    <n v="844022"/>
    <s v="I26"/>
    <x v="1"/>
    <s v="I26-r"/>
    <s v="OUI"/>
  </r>
  <r>
    <s v="Mars"/>
    <d v="2017-03-03T00:00:00"/>
    <s v="Local transport"/>
    <s v="Mission No3: Doulassame-Foreva"/>
    <x v="1"/>
    <x v="2"/>
    <m/>
    <n v="400"/>
    <n v="843622"/>
    <s v="I26"/>
    <x v="1"/>
    <s v="I26-r"/>
    <s v="OUI"/>
  </r>
  <r>
    <s v="Mars"/>
    <d v="2017-03-03T00:00:00"/>
    <s v="Local transport"/>
    <s v="Mission No3: Forever-Bureau"/>
    <x v="1"/>
    <x v="2"/>
    <m/>
    <n v="700"/>
    <n v="842922"/>
    <s v="I26"/>
    <x v="1"/>
    <s v="I26-r"/>
    <s v="OUI"/>
  </r>
  <r>
    <s v="Mars"/>
    <d v="2017-03-03T00:00:00"/>
    <s v="Boisson"/>
    <s v="Mission No3: x2"/>
    <x v="2"/>
    <x v="2"/>
    <m/>
    <n v="1100"/>
    <n v="841822"/>
    <s v="I26"/>
    <x v="1"/>
    <s v="I26-r"/>
    <s v="OUI"/>
  </r>
  <r>
    <s v="Mars"/>
    <d v="2017-03-03T00:00:00"/>
    <s v="Local transport"/>
    <s v="Mission No3: Bureau-Akodesewa"/>
    <x v="1"/>
    <x v="2"/>
    <m/>
    <n v="1000"/>
    <n v="840822"/>
    <s v="I60"/>
    <x v="1"/>
    <s v="I60-r"/>
    <s v="OUI"/>
  </r>
  <r>
    <s v="Mars"/>
    <d v="2017-03-03T00:00:00"/>
    <s v="Local transport"/>
    <s v="Mission No3: Akodesewa-Koshigan"/>
    <x v="1"/>
    <x v="2"/>
    <m/>
    <n v="1300"/>
    <n v="839522"/>
    <s v="I60"/>
    <x v="1"/>
    <s v="I60-r"/>
    <s v="OUI"/>
  </r>
  <r>
    <s v="Mars"/>
    <d v="2017-03-03T00:00:00"/>
    <s v="Local transport"/>
    <s v="Mission No3: Koshigan-bureau"/>
    <x v="1"/>
    <x v="2"/>
    <m/>
    <n v="500"/>
    <n v="839022"/>
    <s v="I60"/>
    <x v="1"/>
    <s v="I60-r"/>
    <s v="OUI"/>
  </r>
  <r>
    <s v="Mars"/>
    <d v="2017-03-03T00:00:00"/>
    <s v="Boisson"/>
    <s v="Mission No3: x 2"/>
    <x v="2"/>
    <x v="2"/>
    <m/>
    <n v="1100"/>
    <n v="837922"/>
    <s v="I60"/>
    <x v="1"/>
    <s v="I60-r"/>
    <s v="OUI"/>
  </r>
  <r>
    <s v="Mars"/>
    <d v="2017-03-06T00:00:00"/>
    <s v="Ecobank transfer"/>
    <m/>
    <x v="0"/>
    <x v="0"/>
    <n v="1000000"/>
    <m/>
    <n v="1837922"/>
    <m/>
    <x v="1"/>
    <m/>
    <s v="OUI"/>
  </r>
  <r>
    <s v="Mars"/>
    <d v="2017-03-06T00:00:00"/>
    <s v="Local transport"/>
    <s v="Maison -bureau-maison"/>
    <x v="1"/>
    <x v="1"/>
    <m/>
    <n v="1000"/>
    <n v="1836922"/>
    <s v="FIDAR"/>
    <x v="1"/>
    <s v="FIDAR-r"/>
    <s v="OUI"/>
  </r>
  <r>
    <s v="Mars"/>
    <d v="2017-03-06T00:00:00"/>
    <s v="Local transport"/>
    <s v="Maison -bureau-maison"/>
    <x v="1"/>
    <x v="1"/>
    <m/>
    <n v="1000"/>
    <n v="1835922"/>
    <s v="I70"/>
    <x v="1"/>
    <s v="I70-r"/>
    <s v="OUI"/>
  </r>
  <r>
    <s v="Mars"/>
    <d v="2017-03-06T00:00:00"/>
    <s v="Local transport"/>
    <s v="Maison -bureau-maison"/>
    <x v="1"/>
    <x v="2"/>
    <m/>
    <n v="1000"/>
    <n v="1834922"/>
    <s v="I33"/>
    <x v="1"/>
    <s v="I33-r"/>
    <s v="OUI"/>
  </r>
  <r>
    <s v="Mars"/>
    <d v="2017-03-06T00:00:00"/>
    <s v="Local transport"/>
    <s v="Aller -boutique pour achet de carte de recharge"/>
    <x v="1"/>
    <x v="3"/>
    <m/>
    <n v="200"/>
    <n v="1834722"/>
    <s v="DAVID"/>
    <x v="1"/>
    <s v="DAVID-r"/>
    <s v="OUI"/>
  </r>
  <r>
    <s v="Mars"/>
    <d v="2017-03-06T00:00:00"/>
    <s v="Local transport"/>
    <s v="Boutique-Ecobank"/>
    <x v="1"/>
    <x v="3"/>
    <m/>
    <n v="250"/>
    <n v="1834472"/>
    <s v="DAVID"/>
    <x v="1"/>
    <s v="DAVID-r"/>
    <s v="OUI"/>
  </r>
  <r>
    <s v="Mars"/>
    <d v="2017-03-06T00:00:00"/>
    <s v="Local transport"/>
    <s v="Ecobank-bureau"/>
    <x v="1"/>
    <x v="3"/>
    <m/>
    <n v="300"/>
    <n v="1834172"/>
    <s v="DAVID"/>
    <x v="1"/>
    <s v="DAVID-r"/>
    <s v="OUI"/>
  </r>
  <r>
    <s v="Mars"/>
    <d v="2017-03-06T00:00:00"/>
    <s v="Telephone"/>
    <s v="5x2000, 4x1000"/>
    <x v="7"/>
    <x v="3"/>
    <m/>
    <n v="14000"/>
    <n v="1820172"/>
    <s v="DAVID"/>
    <x v="1"/>
    <s v="DAVID-4"/>
    <s v="OUI"/>
  </r>
  <r>
    <s v="Mars"/>
    <d v="2017-03-06T00:00:00"/>
    <s v="Carburant moto"/>
    <s v="Deplacement de Mensah"/>
    <x v="1"/>
    <x v="4"/>
    <m/>
    <n v="5000"/>
    <n v="1815172"/>
    <s v="MENSAH"/>
    <x v="1"/>
    <s v="MENSAH-2"/>
    <s v="OUI"/>
  </r>
  <r>
    <s v="Mars"/>
    <d v="2017-03-06T00:00:00"/>
    <s v="Local transport"/>
    <s v="Mission No4: Aller -Djifa kpota"/>
    <x v="1"/>
    <x v="2"/>
    <m/>
    <n v="600"/>
    <n v="1814572"/>
    <s v="I26"/>
    <x v="1"/>
    <s v="I26-r"/>
    <s v="OUI"/>
  </r>
  <r>
    <s v="Mars"/>
    <d v="2017-03-06T00:00:00"/>
    <s v="Local transport"/>
    <s v="Mission No4: Djifa kpota-nucafu"/>
    <x v="1"/>
    <x v="2"/>
    <m/>
    <n v="500"/>
    <n v="1814072"/>
    <s v="I26"/>
    <x v="1"/>
    <s v="I26-r"/>
    <s v="OUI"/>
  </r>
  <r>
    <s v="Mars"/>
    <d v="2017-03-06T00:00:00"/>
    <s v="Local transport"/>
    <s v="Mission No4: Nucafu-bureau"/>
    <x v="1"/>
    <x v="2"/>
    <m/>
    <n v="400"/>
    <n v="1813672"/>
    <s v="I26"/>
    <x v="1"/>
    <s v="I26-r"/>
    <s v="OUI"/>
  </r>
  <r>
    <s v="Mars"/>
    <d v="2017-03-06T00:00:00"/>
    <s v="Boisson"/>
    <s v="Mission No4: x2"/>
    <x v="2"/>
    <x v="2"/>
    <m/>
    <n v="1100"/>
    <n v="1812572"/>
    <s v="I26"/>
    <x v="1"/>
    <s v="I26-r"/>
    <s v="OUI"/>
  </r>
  <r>
    <s v="Mars"/>
    <d v="2017-03-06T00:00:00"/>
    <s v="Local transport"/>
    <s v="DHL-Bureau"/>
    <x v="1"/>
    <x v="4"/>
    <m/>
    <n v="500"/>
    <n v="1812072"/>
    <s v="RENS"/>
    <x v="1"/>
    <s v="RENS-r"/>
    <s v="OUI"/>
  </r>
  <r>
    <s v="Mars"/>
    <d v="2017-03-06T00:00:00"/>
    <s v="Local transport"/>
    <s v="Aller retour Ramco Adidoadin"/>
    <x v="1"/>
    <x v="3"/>
    <m/>
    <n v="600"/>
    <n v="1811472"/>
    <s v="DAVID"/>
    <x v="1"/>
    <s v="DAVID-r"/>
    <s v="OUI"/>
  </r>
  <r>
    <s v="Mars"/>
    <d v="2017-03-06T00:00:00"/>
    <s v="OMO "/>
    <s v="1x grand paquet"/>
    <x v="4"/>
    <x v="3"/>
    <m/>
    <n v="1800"/>
    <n v="1809672"/>
    <s v="DAVID"/>
    <x v="1"/>
    <s v="DAVID-5"/>
    <s v="OUI"/>
  </r>
  <r>
    <s v="Mars"/>
    <d v="2017-03-06T00:00:00"/>
    <s v="Javel 750ml"/>
    <s v="x1 paquet"/>
    <x v="4"/>
    <x v="3"/>
    <m/>
    <n v="1000"/>
    <n v="1808672"/>
    <s v="DAVID"/>
    <x v="1"/>
    <s v="DAVID-5"/>
    <s v="OUI"/>
  </r>
  <r>
    <s v="Mars"/>
    <d v="2017-03-06T00:00:00"/>
    <s v="Eau"/>
    <s v="x2 sachet de 30 unite"/>
    <x v="4"/>
    <x v="3"/>
    <m/>
    <n v="800"/>
    <n v="1807872"/>
    <s v="DAVID"/>
    <x v="1"/>
    <s v="DAVID-5"/>
    <s v="OUI"/>
  </r>
  <r>
    <s v="Mars"/>
    <d v="2017-03-06T00:00:00"/>
    <s v="Papier rame"/>
    <s v="x2"/>
    <x v="4"/>
    <x v="3"/>
    <m/>
    <n v="4000"/>
    <n v="1803872"/>
    <s v="DAVID"/>
    <x v="1"/>
    <s v="DAVID-5"/>
    <s v="OUI"/>
  </r>
  <r>
    <s v="Mars"/>
    <d v="2017-03-06T00:00:00"/>
    <s v="Chauffe eau"/>
    <s v="x1, pour la cuisine"/>
    <x v="4"/>
    <x v="3"/>
    <m/>
    <n v="13500"/>
    <n v="1790372"/>
    <s v="DAVID"/>
    <x v="1"/>
    <s v="DAVID-5"/>
    <s v="OUI"/>
  </r>
  <r>
    <s v="Mars"/>
    <d v="2017-03-06T00:00:00"/>
    <s v="Serpillere"/>
    <s v="x2"/>
    <x v="4"/>
    <x v="3"/>
    <m/>
    <n v="2300"/>
    <n v="1788072"/>
    <s v="DAVID"/>
    <x v="1"/>
    <s v="DAVID-5"/>
    <s v="OUI"/>
  </r>
  <r>
    <s v="Mars"/>
    <d v="2017-03-06T00:00:00"/>
    <s v="Local transport"/>
    <s v="Aller retour Ramco Adidoadin"/>
    <x v="1"/>
    <x v="3"/>
    <m/>
    <n v="600"/>
    <n v="1787472"/>
    <s v="DAVID"/>
    <x v="1"/>
    <s v="DAVID-r"/>
    <s v="OUI"/>
  </r>
  <r>
    <s v="Mars"/>
    <d v="2017-03-06T00:00:00"/>
    <s v="Ordinateur"/>
    <s v="ACER MINI TOUC 2GB500 pour Mensah"/>
    <x v="8"/>
    <x v="3"/>
    <m/>
    <n v="170000"/>
    <n v="1617472"/>
    <s v="MENSAH"/>
    <x v="1"/>
    <s v="MENSAH-3"/>
    <s v="OUI"/>
  </r>
  <r>
    <s v="Mars"/>
    <d v="2017-03-06T00:00:00"/>
    <s v="Ordinateur"/>
    <s v="PC-ATHOM ACER Aspire One pour les juristes"/>
    <x v="8"/>
    <x v="3"/>
    <m/>
    <n v="100000"/>
    <n v="1517472"/>
    <s v="MENSAH"/>
    <x v="1"/>
    <s v="MENSAH-4"/>
    <s v="OUI"/>
  </r>
  <r>
    <s v="Mars"/>
    <d v="2017-03-07T00:00:00"/>
    <s v="Local transport"/>
    <s v="Maison -bureau-maison"/>
    <x v="1"/>
    <x v="1"/>
    <m/>
    <n v="1000"/>
    <n v="1516472"/>
    <s v="FIDAR"/>
    <x v="1"/>
    <s v="FIDAR-r"/>
    <s v="OUI"/>
  </r>
  <r>
    <s v="Mars"/>
    <d v="2017-03-07T00:00:00"/>
    <s v="Local transport"/>
    <s v="Maison -bureau-maison"/>
    <x v="1"/>
    <x v="1"/>
    <m/>
    <n v="1000"/>
    <n v="1515472"/>
    <s v="I70"/>
    <x v="1"/>
    <s v="I70-r"/>
    <s v="OUI"/>
  </r>
  <r>
    <s v="Mars"/>
    <d v="2017-03-07T00:00:00"/>
    <s v="Local transport"/>
    <s v="Aller retour grand marche"/>
    <x v="1"/>
    <x v="2"/>
    <m/>
    <n v="1200"/>
    <n v="1514272"/>
    <s v="I33"/>
    <x v="1"/>
    <s v="I33-r"/>
    <s v="OUI"/>
  </r>
  <r>
    <s v="Mars"/>
    <d v="2017-03-07T00:00:00"/>
    <s v="Carte sim"/>
    <s v="x 1"/>
    <x v="4"/>
    <x v="2"/>
    <m/>
    <n v="2000"/>
    <n v="1512272"/>
    <s v="I33"/>
    <x v="1"/>
    <s v="I33-1"/>
    <s v="OUI"/>
  </r>
  <r>
    <s v="Mars"/>
    <d v="2017-03-07T00:00:00"/>
    <s v="Bloc note"/>
    <s v="x1"/>
    <x v="4"/>
    <x v="2"/>
    <m/>
    <n v="300"/>
    <n v="1511972"/>
    <s v="I33"/>
    <x v="1"/>
    <s v="I33-1"/>
    <s v="OUI"/>
  </r>
  <r>
    <s v="Mars"/>
    <d v="2017-03-07T00:00:00"/>
    <s v="Bic"/>
    <s v="x1"/>
    <x v="4"/>
    <x v="2"/>
    <m/>
    <n v="100"/>
    <n v="1511872"/>
    <s v="I33"/>
    <x v="1"/>
    <s v="I33-1"/>
    <s v="OUI"/>
  </r>
  <r>
    <s v="Mars"/>
    <d v="2017-03-07T00:00:00"/>
    <s v="Impression"/>
    <s v="x 15 (contrat de I33)"/>
    <x v="4"/>
    <x v="3"/>
    <m/>
    <n v="750"/>
    <n v="1511122"/>
    <s v="DAVID"/>
    <x v="1"/>
    <s v="DAVID-6"/>
    <s v="OUI"/>
  </r>
  <r>
    <s v="Mars"/>
    <d v="2017-03-07T00:00:00"/>
    <s v="Local transport"/>
    <s v="Mission No5: Aller -Akoelevisime"/>
    <x v="1"/>
    <x v="2"/>
    <m/>
    <n v="800"/>
    <n v="1510322"/>
    <s v="I26"/>
    <x v="1"/>
    <s v="I26-r"/>
    <s v="OUI"/>
  </r>
  <r>
    <s v="Mars"/>
    <d v="2017-03-07T00:00:00"/>
    <s v="Local transport"/>
    <s v="Mission No5: Akoelevisime-Ebe plage"/>
    <x v="1"/>
    <x v="2"/>
    <m/>
    <n v="400"/>
    <n v="1509922"/>
    <s v="I26"/>
    <x v="1"/>
    <s v="I26-r"/>
    <s v="OUI"/>
  </r>
  <r>
    <s v="Mars"/>
    <d v="2017-03-07T00:00:00"/>
    <s v="Local transport"/>
    <s v="Mission No5: Ebe plage-bureau"/>
    <x v="1"/>
    <x v="2"/>
    <m/>
    <n v="800"/>
    <n v="1509122"/>
    <s v="I26"/>
    <x v="1"/>
    <s v="I26-r"/>
    <s v="OUI"/>
  </r>
  <r>
    <s v="Mars"/>
    <d v="2017-03-07T00:00:00"/>
    <s v="Local transport"/>
    <s v="Aller retour Deckon"/>
    <x v="1"/>
    <x v="2"/>
    <m/>
    <n v="1200"/>
    <n v="1507922"/>
    <s v="I33"/>
    <x v="1"/>
    <s v="I33-r"/>
    <s v="OUI"/>
  </r>
  <r>
    <s v="Mars"/>
    <d v="2017-03-07T00:00:00"/>
    <s v="Local transport"/>
    <s v="Maison -bureau-maison"/>
    <x v="1"/>
    <x v="2"/>
    <m/>
    <n v="1000"/>
    <n v="1506922"/>
    <s v="I33"/>
    <x v="1"/>
    <s v="I33-r"/>
    <s v="OUI"/>
  </r>
  <r>
    <s v="Mars"/>
    <d v="2017-03-08T00:00:00"/>
    <s v="Local transport"/>
    <s v="Maison -bureau-maison"/>
    <x v="1"/>
    <x v="2"/>
    <m/>
    <n v="1000"/>
    <n v="1505922"/>
    <s v="I33"/>
    <x v="1"/>
    <s v="I33-r"/>
    <s v="OUI"/>
  </r>
  <r>
    <s v="Mars"/>
    <d v="2017-03-08T00:00:00"/>
    <s v="Local transport"/>
    <s v="Maison -bureau-maison"/>
    <x v="1"/>
    <x v="1"/>
    <m/>
    <n v="1000"/>
    <n v="1504922"/>
    <s v="FIDAR"/>
    <x v="1"/>
    <s v="FIDAR-r"/>
    <s v="OUI"/>
  </r>
  <r>
    <s v="Mars"/>
    <d v="2017-03-08T00:00:00"/>
    <s v="Local transport"/>
    <s v="Maison -bureau-maison"/>
    <x v="1"/>
    <x v="1"/>
    <m/>
    <n v="1000"/>
    <n v="1503922"/>
    <s v="I70"/>
    <x v="1"/>
    <s v="I70-r"/>
    <s v="OUI"/>
  </r>
  <r>
    <s v="Mars"/>
    <d v="2017-03-08T00:00:00"/>
    <s v="Chocolat"/>
    <s v="Cadeau pour journee international de la femme"/>
    <x v="9"/>
    <x v="5"/>
    <m/>
    <n v="1425"/>
    <n v="1502497"/>
    <s v="MENSAH"/>
    <x v="1"/>
    <s v="MENSAH-5"/>
    <s v="OUI"/>
  </r>
  <r>
    <s v="Mars"/>
    <d v="2017-03-08T00:00:00"/>
    <s v="Livre de Paulo COELHO"/>
    <s v="Cadeau pour journee international de la femme"/>
    <x v="9"/>
    <x v="5"/>
    <m/>
    <n v="4000"/>
    <n v="1498497"/>
    <s v="MENSAH"/>
    <x v="1"/>
    <s v="MENSAH-5"/>
    <s v="OUI"/>
  </r>
  <r>
    <s v="Mars"/>
    <d v="2017-03-08T00:00:00"/>
    <s v="Livre de Danielle STEEL"/>
    <s v="Cadeau pour journee international de la femme"/>
    <x v="9"/>
    <x v="5"/>
    <m/>
    <n v="5700"/>
    <n v="1492797"/>
    <s v="MENSAH"/>
    <x v="1"/>
    <s v="MENSAH-5"/>
    <s v="OUI"/>
  </r>
  <r>
    <s v="Mars"/>
    <d v="2017-03-08T00:00:00"/>
    <s v="Local transport"/>
    <s v="Aller retour tribunal"/>
    <x v="1"/>
    <x v="1"/>
    <m/>
    <n v="1000"/>
    <n v="1491797"/>
    <s v="NICOLE"/>
    <x v="1"/>
    <s v="NICOLE-r"/>
    <s v="OUI"/>
  </r>
  <r>
    <s v="Mars"/>
    <d v="2017-03-08T00:00:00"/>
    <s v="Local transport"/>
    <s v="Aller retour tribunal"/>
    <x v="1"/>
    <x v="1"/>
    <m/>
    <n v="1000"/>
    <n v="1490797"/>
    <s v="FIDAR"/>
    <x v="1"/>
    <s v="FIDAR-r"/>
    <s v="OUI"/>
  </r>
  <r>
    <s v="Mars"/>
    <d v="2017-03-08T00:00:00"/>
    <s v="Local transport"/>
    <s v="Aller retour tribunal"/>
    <x v="1"/>
    <x v="1"/>
    <m/>
    <n v="1000"/>
    <n v="1489797"/>
    <s v="DARIUS"/>
    <x v="1"/>
    <s v="DARIUS-r"/>
    <s v="OUI"/>
  </r>
  <r>
    <s v="Mars"/>
    <d v="2017-03-08T00:00:00"/>
    <s v="Telephone"/>
    <s v="5x2000 "/>
    <x v="7"/>
    <x v="3"/>
    <m/>
    <n v="10000"/>
    <n v="1479797"/>
    <s v="DAVID"/>
    <x v="1"/>
    <s v="DAVID-7"/>
    <s v="OUI"/>
  </r>
  <r>
    <s v="Mars"/>
    <d v="2017-03-08T00:00:00"/>
    <s v="Location projecteur"/>
    <s v="Presentation d'un documentaire sur la journnee de la femme"/>
    <x v="6"/>
    <x v="3"/>
    <m/>
    <n v="8000"/>
    <n v="1471797"/>
    <s v="MENSAH"/>
    <x v="1"/>
    <s v="MENSAH-6"/>
    <s v="OUI"/>
  </r>
  <r>
    <s v="Mars"/>
    <d v="2017-03-08T00:00:00"/>
    <s v="Local transport"/>
    <s v="Aller retour Deckon"/>
    <x v="1"/>
    <x v="2"/>
    <m/>
    <n v="1200"/>
    <n v="1470597"/>
    <s v="I33"/>
    <x v="1"/>
    <s v="I33-r"/>
    <s v="OUI"/>
  </r>
  <r>
    <s v="Mars"/>
    <d v="2017-03-09T00:00:00"/>
    <s v="Local transport"/>
    <s v="Maison -bureau-maison"/>
    <x v="1"/>
    <x v="1"/>
    <m/>
    <n v="1000"/>
    <n v="1469597"/>
    <s v="FIDAR"/>
    <x v="1"/>
    <s v="FIDAR-r"/>
    <s v="OUI"/>
  </r>
  <r>
    <s v="Mars"/>
    <d v="2017-03-09T00:00:00"/>
    <s v="Local transport"/>
    <s v="Maison -bureau-maison"/>
    <x v="1"/>
    <x v="1"/>
    <m/>
    <n v="1000"/>
    <n v="1468597"/>
    <s v="I70"/>
    <x v="1"/>
    <s v="I70-r"/>
    <s v="OUI"/>
  </r>
  <r>
    <s v="Mars"/>
    <d v="2017-03-09T00:00:00"/>
    <s v="Boisson"/>
    <s v="x2, (Rencontre avec un informateur)"/>
    <x v="2"/>
    <x v="4"/>
    <m/>
    <n v="2000"/>
    <n v="1466597"/>
    <s v="MENSAH"/>
    <x v="1"/>
    <s v="MENSAH-7"/>
    <s v="OUI"/>
  </r>
  <r>
    <s v="Mars"/>
    <d v="2017-03-09T00:00:00"/>
    <s v="Local transport"/>
    <s v="Maison -bureau-maison"/>
    <x v="1"/>
    <x v="2"/>
    <m/>
    <n v="1000"/>
    <n v="1465597"/>
    <s v="I33"/>
    <x v="1"/>
    <s v="I33-r"/>
    <s v="OUI"/>
  </r>
  <r>
    <s v="Mars"/>
    <d v="2017-03-09T00:00:00"/>
    <s v="Photocopie"/>
    <s v="x20"/>
    <x v="4"/>
    <x v="1"/>
    <m/>
    <n v="200"/>
    <n v="1465397"/>
    <s v="NICOLE"/>
    <x v="1"/>
    <s v="NICOLE-r"/>
    <s v="OUI"/>
  </r>
  <r>
    <s v="Mars"/>
    <d v="2017-03-09T00:00:00"/>
    <s v="Local transport"/>
    <s v="Mission No6: Aller -Akodesewa"/>
    <x v="1"/>
    <x v="2"/>
    <m/>
    <n v="800"/>
    <n v="1464597"/>
    <s v="I26"/>
    <x v="1"/>
    <s v="I26-r"/>
    <s v="OUI"/>
  </r>
  <r>
    <s v="Mars"/>
    <d v="2017-03-09T00:00:00"/>
    <s v="Local transport"/>
    <s v="Mission No6: Akodesewa-TP3"/>
    <x v="1"/>
    <x v="2"/>
    <m/>
    <n v="300"/>
    <n v="1464297"/>
    <s v="I26"/>
    <x v="1"/>
    <s v="I26-r"/>
    <s v="OUI"/>
  </r>
  <r>
    <s v="Mars"/>
    <d v="2017-03-09T00:00:00"/>
    <s v="Local transport"/>
    <s v="Mission No6: TP3-Bassadji"/>
    <x v="1"/>
    <x v="2"/>
    <m/>
    <n v="500"/>
    <n v="1463797"/>
    <s v="I26"/>
    <x v="1"/>
    <s v="I26-r"/>
    <s v="OUI"/>
  </r>
  <r>
    <s v="Mars"/>
    <d v="2017-03-09T00:00:00"/>
    <s v="Local transport"/>
    <s v="Mission No6: Basadji-bureau"/>
    <x v="1"/>
    <x v="2"/>
    <m/>
    <n v="500"/>
    <n v="1463297"/>
    <s v="I26"/>
    <x v="1"/>
    <s v="I26-r"/>
    <s v="OUI"/>
  </r>
  <r>
    <s v="Mars"/>
    <d v="2017-03-09T00:00:00"/>
    <s v="Local transport"/>
    <s v="Aller retour grand marche pour retrait de carte de la ville de Lome"/>
    <x v="1"/>
    <x v="3"/>
    <m/>
    <n v="1200"/>
    <n v="1462097"/>
    <s v="DAVID"/>
    <x v="1"/>
    <s v="DAVID-r"/>
    <s v="OUI"/>
  </r>
  <r>
    <s v="Mars"/>
    <d v="2017-03-10T00:00:00"/>
    <s v="Local transport"/>
    <s v="Maison -bureau-maison"/>
    <x v="1"/>
    <x v="1"/>
    <m/>
    <n v="1000"/>
    <n v="1461097"/>
    <s v="FIDAR"/>
    <x v="1"/>
    <s v="FIDAR-r"/>
    <s v="OUI"/>
  </r>
  <r>
    <s v="Mars"/>
    <d v="2017-03-10T00:00:00"/>
    <s v="Local transport"/>
    <s v="Maison -bureau-maison"/>
    <x v="1"/>
    <x v="1"/>
    <m/>
    <n v="1000"/>
    <n v="1460097"/>
    <s v="I70"/>
    <x v="1"/>
    <s v="I70-r"/>
    <s v="OUI"/>
  </r>
  <r>
    <s v="Mars"/>
    <d v="2017-03-10T00:00:00"/>
    <s v="Local transport"/>
    <s v="Maison -bureau-maison"/>
    <x v="1"/>
    <x v="2"/>
    <m/>
    <n v="1000"/>
    <n v="1459097"/>
    <s v="I33"/>
    <x v="1"/>
    <s v="I33-r"/>
    <s v="OUI"/>
  </r>
  <r>
    <s v="Mars"/>
    <d v="2017-03-10T00:00:00"/>
    <s v="Local transport"/>
    <s v="Aller retour Deckon"/>
    <x v="1"/>
    <x v="2"/>
    <m/>
    <n v="1200"/>
    <n v="1457897"/>
    <s v="I33"/>
    <x v="1"/>
    <s v="I33-r"/>
    <s v="OUI"/>
  </r>
  <r>
    <s v="Mars"/>
    <d v="2017-03-10T00:00:00"/>
    <s v="Local transport"/>
    <s v="Mission No2: Aller retour Adidogome"/>
    <x v="1"/>
    <x v="2"/>
    <m/>
    <n v="600"/>
    <n v="1457297"/>
    <s v="I70"/>
    <x v="1"/>
    <s v="I70-r"/>
    <s v="OUI"/>
  </r>
  <r>
    <s v="Mars"/>
    <d v="2017-03-10T00:00:00"/>
    <s v="Local transport"/>
    <s v="Mission No7: Aller-Ablogame"/>
    <x v="1"/>
    <x v="2"/>
    <m/>
    <n v="700"/>
    <n v="1456597"/>
    <s v="I26"/>
    <x v="1"/>
    <s v="I26-r"/>
    <s v="OUI"/>
  </r>
  <r>
    <s v="Mars"/>
    <d v="2017-03-10T00:00:00"/>
    <s v="Local transport"/>
    <s v="Mission No7: Ablogame-Boka"/>
    <x v="1"/>
    <x v="2"/>
    <m/>
    <n v="400"/>
    <n v="1456197"/>
    <s v="I26"/>
    <x v="1"/>
    <s v="I26-r"/>
    <s v="OUI"/>
  </r>
  <r>
    <s v="Mars"/>
    <d v="2017-03-10T00:00:00"/>
    <s v="Local transport"/>
    <s v="Mission No7: Boka-bureau"/>
    <x v="1"/>
    <x v="2"/>
    <m/>
    <n v="400"/>
    <n v="1455797"/>
    <s v="I26"/>
    <x v="1"/>
    <s v="I26-r"/>
    <s v="OUI"/>
  </r>
  <r>
    <s v="Mars"/>
    <d v="2017-03-10T00:00:00"/>
    <s v="Lait peak"/>
    <s v="x1, pour la cuisine"/>
    <x v="4"/>
    <x v="3"/>
    <m/>
    <n v="2500"/>
    <n v="1453297"/>
    <s v="DAVID"/>
    <x v="1"/>
    <s v="DAVID-8"/>
    <s v="OUI"/>
  </r>
  <r>
    <s v="Mars"/>
    <d v="2017-03-10T00:00:00"/>
    <s v="Sucre"/>
    <s v="x1, pour la cuisine"/>
    <x v="4"/>
    <x v="3"/>
    <m/>
    <n v="1000"/>
    <n v="1452297"/>
    <s v="DAVID"/>
    <x v="1"/>
    <s v="DAVID-8"/>
    <s v="OUI"/>
  </r>
  <r>
    <s v="Mars"/>
    <d v="2017-03-10T00:00:00"/>
    <s v="Biscuit "/>
    <s v="(bistela) x10, pour la cuisine"/>
    <x v="4"/>
    <x v="3"/>
    <m/>
    <n v="2500"/>
    <n v="1449797"/>
    <s v="DAVID"/>
    <x v="1"/>
    <s v="DAVID-8"/>
    <s v="OUI"/>
  </r>
  <r>
    <s v="Mars"/>
    <d v="2017-03-10T00:00:00"/>
    <s v="Biscuit"/>
    <s v="x 1 paquet (perk)"/>
    <x v="4"/>
    <x v="3"/>
    <m/>
    <n v="1650"/>
    <n v="1448147"/>
    <s v="DAVID"/>
    <x v="1"/>
    <s v="DAVID-8"/>
    <s v="OUI"/>
  </r>
  <r>
    <s v="Mars"/>
    <d v="2017-03-10T00:00:00"/>
    <s v="Telephone"/>
    <s v="1x2000 pour I60"/>
    <x v="7"/>
    <x v="3"/>
    <m/>
    <n v="2000"/>
    <n v="1446147"/>
    <s v="DAVID"/>
    <x v="1"/>
    <s v="DAVID-9"/>
    <s v="OUI"/>
  </r>
  <r>
    <s v="Mars"/>
    <d v="2017-03-10T00:00:00"/>
    <s v="Local transport"/>
    <s v="Mission No4: Maison-station"/>
    <x v="1"/>
    <x v="2"/>
    <m/>
    <n v="500"/>
    <n v="1445647"/>
    <s v="I60"/>
    <x v="1"/>
    <s v="I60-r"/>
    <s v="OUI"/>
  </r>
  <r>
    <s v="Mars"/>
    <d v="2017-03-10T00:00:00"/>
    <s v="Inter city"/>
    <s v="Mission No4: Lome-Kara"/>
    <x v="1"/>
    <x v="2"/>
    <m/>
    <n v="6000"/>
    <n v="1439647"/>
    <s v="I60"/>
    <x v="1"/>
    <s v="I60-1"/>
    <s v="OUI"/>
  </r>
  <r>
    <s v="Mars"/>
    <d v="2017-03-10T00:00:00"/>
    <s v="Local transport"/>
    <s v="Mission No4: Inter urbain"/>
    <x v="1"/>
    <x v="2"/>
    <m/>
    <n v="2000"/>
    <n v="1437647"/>
    <s v="I60"/>
    <x v="1"/>
    <s v="I60-r"/>
    <s v="OUI"/>
  </r>
  <r>
    <s v="Mars"/>
    <d v="2017-03-10T00:00:00"/>
    <s v="Nourriture"/>
    <s v="Mission No4"/>
    <x v="3"/>
    <x v="2"/>
    <m/>
    <n v="3000"/>
    <n v="1434647"/>
    <s v="I60"/>
    <x v="1"/>
    <s v="I60-r"/>
    <s v="OUI"/>
  </r>
  <r>
    <s v="Mars"/>
    <d v="2017-03-10T00:00:00"/>
    <s v="Hebergement"/>
    <s v="Mission No4"/>
    <x v="3"/>
    <x v="2"/>
    <m/>
    <n v="5000"/>
    <n v="1429647"/>
    <s v="I60"/>
    <x v="1"/>
    <s v="I60-2"/>
    <s v="OUI"/>
  </r>
  <r>
    <s v="Mars"/>
    <d v="2017-03-10T00:00:00"/>
    <s v="Telephone"/>
    <s v="Mission No4: Transfer de credit Moov aux cibles"/>
    <x v="2"/>
    <x v="2"/>
    <m/>
    <n v="2000"/>
    <n v="1427647"/>
    <s v="I60"/>
    <x v="1"/>
    <s v="I60-r"/>
    <s v="OUI"/>
  </r>
  <r>
    <s v="Mars"/>
    <d v="2017-03-10T00:00:00"/>
    <s v="Local transport"/>
    <s v="Mission No1: Maison-Akodesewa"/>
    <x v="1"/>
    <x v="2"/>
    <m/>
    <n v="1300"/>
    <n v="1426347"/>
    <s v="I48"/>
    <x v="1"/>
    <s v="I48-r"/>
    <s v="OUI"/>
  </r>
  <r>
    <s v="Mars"/>
    <d v="2017-03-10T00:00:00"/>
    <s v="Local transport"/>
    <s v="Mission No1: Akodessewa-bureau"/>
    <x v="1"/>
    <x v="2"/>
    <m/>
    <n v="700"/>
    <n v="1425647"/>
    <s v="I48"/>
    <x v="1"/>
    <s v="I48-r"/>
    <s v="OUI"/>
  </r>
  <r>
    <s v="Mars"/>
    <d v="2017-03-10T00:00:00"/>
    <s v="Local transport"/>
    <s v="Mission No1: bureau-maison"/>
    <x v="1"/>
    <x v="2"/>
    <m/>
    <n v="600"/>
    <n v="1425047"/>
    <s v="I48"/>
    <x v="1"/>
    <s v="I48-r"/>
    <s v="OUI"/>
  </r>
  <r>
    <s v="Mars"/>
    <d v="2017-03-10T00:00:00"/>
    <s v="Boisson"/>
    <s v="Mission No1: x2"/>
    <x v="2"/>
    <x v="2"/>
    <m/>
    <n v="1100"/>
    <n v="1423947"/>
    <s v="I48"/>
    <x v="1"/>
    <s v="I48-r"/>
    <s v="OUI"/>
  </r>
  <r>
    <s v="Mars"/>
    <d v="2017-03-10T00:00:00"/>
    <s v="Telephone"/>
    <s v="Mission No1:"/>
    <x v="7"/>
    <x v="2"/>
    <m/>
    <n v="1000"/>
    <n v="1422947"/>
    <s v="I48"/>
    <x v="1"/>
    <s v="I48-r"/>
    <s v="OUI"/>
  </r>
  <r>
    <s v="Mars"/>
    <d v="2017-03-10T00:00:00"/>
    <s v="Telephone"/>
    <s v="1x2000 pour I60"/>
    <x v="7"/>
    <x v="3"/>
    <m/>
    <n v="2000"/>
    <n v="1420947"/>
    <s v="DAVID"/>
    <x v="1"/>
    <s v="DAVID-10"/>
    <s v="OUI"/>
  </r>
  <r>
    <s v="Mars"/>
    <d v="2017-03-11T00:00:00"/>
    <s v="Frais de transfert"/>
    <s v="pour prolongement de mission a I60"/>
    <x v="10"/>
    <x v="4"/>
    <m/>
    <n v="500"/>
    <n v="1420447"/>
    <s v="MENSAH"/>
    <x v="1"/>
    <s v="MENSAH-r"/>
    <s v="OUI"/>
  </r>
  <r>
    <s v="Mars"/>
    <d v="2017-03-11T00:00:00"/>
    <s v="Local transport"/>
    <s v="Mission No4: Inter urbain"/>
    <x v="1"/>
    <x v="2"/>
    <m/>
    <n v="2000"/>
    <n v="1418447"/>
    <s v="I60"/>
    <x v="1"/>
    <s v="I60-r"/>
    <s v="OUI"/>
  </r>
  <r>
    <s v="Mars"/>
    <d v="2017-03-11T00:00:00"/>
    <s v="Nourriture"/>
    <s v="Mission No4"/>
    <x v="3"/>
    <x v="2"/>
    <m/>
    <n v="3000"/>
    <n v="1415447"/>
    <s v="I60"/>
    <x v="1"/>
    <s v="I60-r"/>
    <s v="OUI"/>
  </r>
  <r>
    <s v="Mars"/>
    <d v="2017-03-11T00:00:00"/>
    <s v="Hebergement"/>
    <s v="Mission No4"/>
    <x v="3"/>
    <x v="2"/>
    <m/>
    <n v="5000"/>
    <n v="1410447"/>
    <s v="I60"/>
    <x v="1"/>
    <s v="I60-2"/>
    <s v="OUI"/>
  </r>
  <r>
    <s v="Mars"/>
    <d v="2017-03-11T00:00:00"/>
    <s v="Boisson"/>
    <s v="Mission No4: x7"/>
    <x v="2"/>
    <x v="2"/>
    <m/>
    <n v="4200"/>
    <n v="1406247"/>
    <s v="I60"/>
    <x v="1"/>
    <s v="I60-r"/>
    <s v="OUI"/>
  </r>
  <r>
    <s v="Mars"/>
    <d v="2017-03-11T00:00:00"/>
    <s v="Local transport"/>
    <s v="Mission No4: Forfait pour faire deplacer les cibles"/>
    <x v="2"/>
    <x v="2"/>
    <m/>
    <n v="10000"/>
    <n v="1396247"/>
    <s v="I60"/>
    <x v="1"/>
    <s v="I60-r"/>
    <s v="OUI"/>
  </r>
  <r>
    <s v="Mars"/>
    <d v="2017-03-11T00:00:00"/>
    <s v="Boisson"/>
    <s v="Mission No4: pour les fetiches"/>
    <x v="2"/>
    <x v="2"/>
    <m/>
    <n v="5000"/>
    <n v="1391247"/>
    <s v="I60"/>
    <x v="1"/>
    <s v="I60-r"/>
    <s v="OUI"/>
  </r>
  <r>
    <s v="Mars"/>
    <d v="2017-03-12T00:00:00"/>
    <s v="Telephone"/>
    <s v="1x2000 pour I60"/>
    <x v="7"/>
    <x v="3"/>
    <m/>
    <n v="2000"/>
    <n v="1389247"/>
    <s v="DAVID"/>
    <x v="1"/>
    <s v="DAVID-11"/>
    <s v="OUI"/>
  </r>
  <r>
    <s v="Mars"/>
    <d v="2017-03-12T00:00:00"/>
    <s v="Local transport"/>
    <s v="Mission No4: Inter urbain"/>
    <x v="1"/>
    <x v="2"/>
    <m/>
    <n v="2000"/>
    <n v="1387247"/>
    <s v="I60"/>
    <x v="1"/>
    <s v="I60-r"/>
    <s v="OUI"/>
  </r>
  <r>
    <s v="Mars"/>
    <d v="2017-03-12T00:00:00"/>
    <s v="Nourriture"/>
    <s v="Mission No4"/>
    <x v="3"/>
    <x v="2"/>
    <m/>
    <n v="3000"/>
    <n v="1384247"/>
    <s v="I60"/>
    <x v="1"/>
    <s v="I60-r"/>
    <s v="OUI"/>
  </r>
  <r>
    <s v="Mars"/>
    <d v="2017-03-12T00:00:00"/>
    <s v="Hebergement"/>
    <s v="Mission No4"/>
    <x v="3"/>
    <x v="2"/>
    <m/>
    <n v="5000"/>
    <n v="1379247"/>
    <s v="I60"/>
    <x v="1"/>
    <s v="I60-2"/>
    <s v="OUI"/>
  </r>
  <r>
    <s v="Mars"/>
    <d v="2017-03-12T00:00:00"/>
    <s v="Boisson"/>
    <s v="Mission No4: x4"/>
    <x v="2"/>
    <x v="2"/>
    <m/>
    <n v="2000"/>
    <n v="1377247"/>
    <s v="I60"/>
    <x v="1"/>
    <s v="I60-r"/>
    <s v="OUI"/>
  </r>
  <r>
    <s v="Mars"/>
    <d v="2017-03-12T00:00:00"/>
    <s v="Local transport"/>
    <s v="Mission No4: transport de la cible"/>
    <x v="2"/>
    <x v="2"/>
    <m/>
    <n v="1000"/>
    <n v="1376247"/>
    <s v="I60"/>
    <x v="1"/>
    <s v="I60-r"/>
    <s v="OUI"/>
  </r>
  <r>
    <s v="Mars"/>
    <d v="2017-03-13T00:00:00"/>
    <s v="Photocopie"/>
    <s v="x 200, Fiche de budget"/>
    <x v="4"/>
    <x v="3"/>
    <m/>
    <n v="2000"/>
    <n v="1374247"/>
    <s v="DAVID"/>
    <x v="1"/>
    <s v="DAVID-12"/>
    <s v="OUI"/>
  </r>
  <r>
    <s v="Mars"/>
    <d v="2017-03-13T00:00:00"/>
    <s v="Impression"/>
    <s v="x 3"/>
    <x v="4"/>
    <x v="3"/>
    <m/>
    <n v="150"/>
    <n v="1374097"/>
    <s v="DAVID"/>
    <x v="1"/>
    <s v="DAVID-r"/>
    <s v="NON"/>
  </r>
  <r>
    <s v="Mars"/>
    <d v="2017-03-13T00:00:00"/>
    <s v="Local transport"/>
    <s v="Mission No8: Aller -aflao"/>
    <x v="1"/>
    <x v="2"/>
    <m/>
    <n v="500"/>
    <n v="1373597"/>
    <s v="I26"/>
    <x v="1"/>
    <s v="I26-r"/>
    <s v="OUI"/>
  </r>
  <r>
    <s v="Mars"/>
    <d v="2017-03-13T00:00:00"/>
    <s v="Local transport"/>
    <s v="Mission No8: Aflao-Hanoukope"/>
    <x v="1"/>
    <x v="2"/>
    <m/>
    <n v="300"/>
    <n v="1373297"/>
    <s v="I26"/>
    <x v="1"/>
    <s v="I26-r"/>
    <s v="OUI"/>
  </r>
  <r>
    <s v="Mars"/>
    <d v="2017-03-13T00:00:00"/>
    <s v="Local transport"/>
    <s v="Mission No8: Hanoikope-bureau"/>
    <x v="1"/>
    <x v="2"/>
    <m/>
    <n v="350"/>
    <n v="1372947"/>
    <s v="I26"/>
    <x v="1"/>
    <s v="I26-r"/>
    <s v="OUI"/>
  </r>
  <r>
    <s v="Mars"/>
    <d v="2017-03-13T00:00:00"/>
    <s v="Boisson"/>
    <s v="Mission No8: x2"/>
    <x v="2"/>
    <x v="2"/>
    <m/>
    <n v="1100"/>
    <n v="1371847"/>
    <s v="I26"/>
    <x v="1"/>
    <s v="I26-r"/>
    <s v="OUI"/>
  </r>
  <r>
    <s v="Mars"/>
    <d v="2017-03-13T00:00:00"/>
    <s v="Frais de transfert"/>
    <s v="pour prolongement de mission a I60"/>
    <x v="10"/>
    <x v="3"/>
    <m/>
    <n v="500"/>
    <n v="1371347"/>
    <s v="DAVID"/>
    <x v="1"/>
    <s v="DAVID-r"/>
    <s v="OUI"/>
  </r>
  <r>
    <s v="Mars"/>
    <d v="2017-03-13T00:00:00"/>
    <s v="Telephone"/>
    <s v="1x 2000 , transfer a I52"/>
    <x v="7"/>
    <x v="3"/>
    <m/>
    <n v="2000"/>
    <n v="1369347"/>
    <s v="DAVID"/>
    <x v="1"/>
    <s v="DAVID-13"/>
    <s v="OUI"/>
  </r>
  <r>
    <s v="Mars"/>
    <d v="2017-03-13T00:00:00"/>
    <s v="Local transport"/>
    <s v="Aller retour boutique pour carte de recharge"/>
    <x v="1"/>
    <x v="3"/>
    <m/>
    <n v="400"/>
    <n v="1368947"/>
    <s v="DAVID"/>
    <x v="1"/>
    <s v="DAVID-r"/>
    <s v="OUI"/>
  </r>
  <r>
    <s v="Mars"/>
    <d v="2017-03-13T00:00:00"/>
    <s v="Telephone"/>
    <s v="5x1000, 6x 2000"/>
    <x v="7"/>
    <x v="3"/>
    <m/>
    <n v="17000"/>
    <n v="1351947"/>
    <s v="DAVID"/>
    <x v="1"/>
    <s v="DAVID-14"/>
    <s v="OUI"/>
  </r>
  <r>
    <s v="Mars"/>
    <d v="2017-03-13T00:00:00"/>
    <s v="Carburant moto"/>
    <s v="pour deplacement de Mensah"/>
    <x v="1"/>
    <x v="4"/>
    <m/>
    <n v="5000"/>
    <n v="1346947"/>
    <s v="MENSAH"/>
    <x v="1"/>
    <s v="MENSAH-8"/>
    <s v="OUI"/>
  </r>
  <r>
    <s v="Mars"/>
    <d v="2017-03-13T00:00:00"/>
    <s v="Huile a moteur"/>
    <m/>
    <x v="1"/>
    <x v="4"/>
    <m/>
    <n v="2000"/>
    <n v="1344947"/>
    <s v="MENSAH"/>
    <x v="1"/>
    <s v="MENSAH-9"/>
    <s v="OUI"/>
  </r>
  <r>
    <s v="Mars"/>
    <d v="2017-03-13T00:00:00"/>
    <s v="Local transport"/>
    <s v="Mission No1: Aller -Soted"/>
    <x v="1"/>
    <x v="2"/>
    <m/>
    <n v="350"/>
    <n v="1344597"/>
    <s v="I33"/>
    <x v="1"/>
    <s v="I33-r"/>
    <s v="OUI"/>
  </r>
  <r>
    <s v="Mars"/>
    <d v="2017-03-13T00:00:00"/>
    <s v="Local transport"/>
    <s v="Mission No1: Soted-Adidogome"/>
    <x v="1"/>
    <x v="2"/>
    <m/>
    <n v="600"/>
    <n v="1343997"/>
    <s v="I33"/>
    <x v="1"/>
    <s v="I33-r"/>
    <s v="OUI"/>
  </r>
  <r>
    <s v="Mars"/>
    <d v="2017-03-13T00:00:00"/>
    <s v="Local transport"/>
    <s v="Mission No1: Adidogome-Zanguera"/>
    <x v="1"/>
    <x v="2"/>
    <m/>
    <n v="400"/>
    <n v="1343597"/>
    <s v="I33"/>
    <x v="1"/>
    <s v="I33-r"/>
    <s v="OUI"/>
  </r>
  <r>
    <s v="Mars"/>
    <d v="2017-03-13T00:00:00"/>
    <s v="Local transport"/>
    <s v="Mission No1: Zanguera-bureau"/>
    <x v="1"/>
    <x v="2"/>
    <m/>
    <n v="700"/>
    <n v="1342897"/>
    <s v="I33"/>
    <x v="1"/>
    <s v="I33-r"/>
    <s v="OUI"/>
  </r>
  <r>
    <s v="Mars"/>
    <d v="2017-03-13T00:00:00"/>
    <s v="Local transport"/>
    <s v="Maison -bureau-maison"/>
    <x v="1"/>
    <x v="2"/>
    <m/>
    <n v="1000"/>
    <n v="1341897"/>
    <s v="I33"/>
    <x v="1"/>
    <s v="I33-r"/>
    <s v="OUI"/>
  </r>
  <r>
    <s v="Mars"/>
    <d v="2017-03-13T00:00:00"/>
    <s v="Local transport"/>
    <s v="Maison -bureau-maison"/>
    <x v="1"/>
    <x v="2"/>
    <m/>
    <n v="1000"/>
    <n v="1340897"/>
    <s v="I70"/>
    <x v="1"/>
    <s v="I70-r"/>
    <s v="OUI"/>
  </r>
  <r>
    <s v="Mars"/>
    <d v="2017-03-13T00:00:00"/>
    <s v="Local transport"/>
    <s v="Mission No4: Inter urbain"/>
    <x v="1"/>
    <x v="2"/>
    <m/>
    <n v="2000"/>
    <n v="1338897"/>
    <s v="I60"/>
    <x v="1"/>
    <s v="I60-r"/>
    <s v="OUI"/>
  </r>
  <r>
    <s v="Mars"/>
    <d v="2017-03-13T00:00:00"/>
    <s v="Nourriture"/>
    <s v="Mission No4"/>
    <x v="3"/>
    <x v="2"/>
    <m/>
    <n v="3000"/>
    <n v="1335897"/>
    <s v="I60"/>
    <x v="1"/>
    <s v="I60-r"/>
    <s v="OUI"/>
  </r>
  <r>
    <s v="Mars"/>
    <d v="2017-03-13T00:00:00"/>
    <s v="Hebergement"/>
    <s v="Mission No4"/>
    <x v="3"/>
    <x v="2"/>
    <m/>
    <n v="5000"/>
    <n v="1330897"/>
    <s v="I60"/>
    <x v="1"/>
    <s v="I60-2"/>
    <s v="OUI"/>
  </r>
  <r>
    <s v="Mars"/>
    <d v="2017-03-13T00:00:00"/>
    <s v="Telephone"/>
    <s v="Mission No4: Transfer de credit Moov a la cible"/>
    <x v="2"/>
    <x v="2"/>
    <m/>
    <n v="500"/>
    <n v="1330397"/>
    <s v="I60"/>
    <x v="1"/>
    <s v="I60-r"/>
    <s v="OUI"/>
  </r>
  <r>
    <s v="Mars"/>
    <d v="2017-03-14T00:00:00"/>
    <s v="Local transport"/>
    <s v="Maison -bureau-maison"/>
    <x v="1"/>
    <x v="2"/>
    <m/>
    <n v="1000"/>
    <n v="1329397"/>
    <s v="I33"/>
    <x v="1"/>
    <s v="I33-r"/>
    <s v="OUI"/>
  </r>
  <r>
    <s v="Mars"/>
    <d v="2017-03-14T00:00:00"/>
    <s v="Local transport"/>
    <s v="Maison -bureau-maison"/>
    <x v="1"/>
    <x v="2"/>
    <m/>
    <n v="1000"/>
    <n v="1328397"/>
    <s v="I70"/>
    <x v="1"/>
    <s v="I70-r"/>
    <s v="OUI"/>
  </r>
  <r>
    <s v="Mars"/>
    <d v="2017-03-14T00:00:00"/>
    <s v="Local transport"/>
    <s v="Mission No9: Aller -Akodesewa"/>
    <x v="1"/>
    <x v="2"/>
    <m/>
    <n v="700"/>
    <n v="1327697"/>
    <s v="I26"/>
    <x v="1"/>
    <s v="I26-r"/>
    <s v="OUI"/>
  </r>
  <r>
    <s v="Mars"/>
    <d v="2017-03-14T00:00:00"/>
    <s v="Local transport"/>
    <s v="Mission No9: Akodesewa-TP3"/>
    <x v="1"/>
    <x v="2"/>
    <m/>
    <n v="200"/>
    <n v="1327497"/>
    <s v="I26"/>
    <x v="1"/>
    <s v="I26-r"/>
    <s v="OUI"/>
  </r>
  <r>
    <s v="Mars"/>
    <d v="2017-03-14T00:00:00"/>
    <s v="Local transport"/>
    <s v="Mission No9: TP3-bureau"/>
    <x v="1"/>
    <x v="2"/>
    <m/>
    <n v="700"/>
    <n v="1326797"/>
    <s v="I26"/>
    <x v="1"/>
    <s v="I26-r"/>
    <s v="OUI"/>
  </r>
  <r>
    <s v="Mars"/>
    <d v="2017-03-14T00:00:00"/>
    <s v="Boisson"/>
    <s v="Mission No9: x2"/>
    <x v="2"/>
    <x v="2"/>
    <m/>
    <n v="1100"/>
    <n v="1325697"/>
    <s v="I26"/>
    <x v="1"/>
    <s v="I26-r"/>
    <s v="OUI"/>
  </r>
  <r>
    <s v="Mars"/>
    <d v="2017-03-14T00:00:00"/>
    <s v="Serrure"/>
    <s v="x3, pour les portes du bureau"/>
    <x v="4"/>
    <x v="3"/>
    <m/>
    <n v="12000"/>
    <n v="1313697"/>
    <s v="I26"/>
    <x v="1"/>
    <s v="I26-1"/>
    <s v="OUI"/>
  </r>
  <r>
    <s v="Mars"/>
    <d v="2017-03-14T00:00:00"/>
    <s v="Local transport"/>
    <s v="Mision No2: Aller -Kegue"/>
    <x v="1"/>
    <x v="2"/>
    <m/>
    <n v="600"/>
    <n v="1313097"/>
    <s v="I33"/>
    <x v="1"/>
    <s v="I33-r"/>
    <s v="OUI"/>
  </r>
  <r>
    <s v="Mars"/>
    <d v="2017-03-14T00:00:00"/>
    <s v="Local transport"/>
    <s v="Mission No2: Kegue-Adetikope"/>
    <x v="1"/>
    <x v="2"/>
    <m/>
    <n v="700"/>
    <n v="1312397"/>
    <s v="I33"/>
    <x v="1"/>
    <s v="I33-r"/>
    <s v="OUI"/>
  </r>
  <r>
    <s v="Mars"/>
    <d v="2017-03-14T00:00:00"/>
    <s v="Local transport"/>
    <s v="Mission No2: Adetikope-bureau"/>
    <x v="1"/>
    <x v="2"/>
    <m/>
    <n v="1000"/>
    <n v="1311397"/>
    <s v="I33"/>
    <x v="1"/>
    <s v="I33-r"/>
    <s v="OUI"/>
  </r>
  <r>
    <s v="Mars"/>
    <d v="2017-03-14T00:00:00"/>
    <s v="Eau"/>
    <s v="x4 sachet d'eau de 30 unite"/>
    <x v="4"/>
    <x v="3"/>
    <m/>
    <n v="1600"/>
    <n v="1309797"/>
    <s v="DAVID"/>
    <x v="1"/>
    <s v="DAVID-15"/>
    <s v="OUI"/>
  </r>
  <r>
    <s v="Mars"/>
    <d v="2017-03-14T00:00:00"/>
    <s v="Javel  "/>
    <s v="x 1 Ajax en podre"/>
    <x v="4"/>
    <x v="3"/>
    <m/>
    <n v="1400"/>
    <n v="1308397"/>
    <s v="DAVID"/>
    <x v="1"/>
    <s v="DAVID-15"/>
    <s v="OUI"/>
  </r>
  <r>
    <s v="Mars"/>
    <d v="2017-03-14T00:00:00"/>
    <s v="Local transport"/>
    <s v="transport des sachets d'eau"/>
    <x v="1"/>
    <x v="3"/>
    <m/>
    <n v="100"/>
    <n v="1308297"/>
    <s v="DAVID"/>
    <x v="1"/>
    <s v="DAVID-r"/>
    <s v="OUI"/>
  </r>
  <r>
    <s v="Mars"/>
    <d v="2017-03-14T00:00:00"/>
    <s v="Local transport"/>
    <s v="Aller retour immeuble Moov Hanoukope pour remise facture d'eau"/>
    <x v="1"/>
    <x v="3"/>
    <m/>
    <n v="1000"/>
    <n v="1307297"/>
    <s v="DAVID"/>
    <x v="1"/>
    <s v="DAVID-r"/>
    <s v="OUI"/>
  </r>
  <r>
    <s v="Mars"/>
    <d v="2017-03-14T00:00:00"/>
    <s v="Inter city"/>
    <s v="Mission No4: Kara-Lome"/>
    <x v="1"/>
    <x v="2"/>
    <m/>
    <n v="5700"/>
    <n v="1301597"/>
    <s v="I60"/>
    <x v="1"/>
    <s v="I60-1"/>
    <s v="OUI"/>
  </r>
  <r>
    <s v="Mars"/>
    <d v="2017-03-14T00:00:00"/>
    <s v="Local transport"/>
    <s v="Mission No4: Hotel-station de bus"/>
    <x v="1"/>
    <x v="2"/>
    <m/>
    <n v="300"/>
    <n v="1301297"/>
    <s v="I60"/>
    <x v="1"/>
    <s v="I60-r"/>
    <s v="OUI"/>
  </r>
  <r>
    <s v="Mars"/>
    <d v="2017-03-14T00:00:00"/>
    <s v="Local transport"/>
    <s v="Mision No4: Station -Maison"/>
    <x v="1"/>
    <x v="2"/>
    <m/>
    <n v="500"/>
    <n v="1300797"/>
    <s v="I60"/>
    <x v="1"/>
    <s v="I60-r"/>
    <s v="OUI"/>
  </r>
  <r>
    <s v="Mars"/>
    <d v="2017-03-14T00:00:00"/>
    <s v="Nourriture"/>
    <s v="Mission No4"/>
    <x v="3"/>
    <x v="2"/>
    <m/>
    <n v="3000"/>
    <n v="1297797"/>
    <s v="I60"/>
    <x v="1"/>
    <s v="I60-r"/>
    <s v="OUI"/>
  </r>
  <r>
    <s v="Mars"/>
    <d v="2017-03-15T00:00:00"/>
    <s v="Local transport"/>
    <s v="Maison -bureau-maison"/>
    <x v="1"/>
    <x v="2"/>
    <m/>
    <n v="1000"/>
    <n v="1296797"/>
    <s v="I33"/>
    <x v="1"/>
    <s v="I33-r"/>
    <s v="OUI"/>
  </r>
  <r>
    <s v="Mars"/>
    <d v="2017-03-15T00:00:00"/>
    <s v="Local transport"/>
    <s v="Maison -bureau-maison"/>
    <x v="1"/>
    <x v="2"/>
    <m/>
    <n v="1000"/>
    <n v="1295797"/>
    <s v="I70"/>
    <x v="1"/>
    <s v="I70-r"/>
    <s v="OUI"/>
  </r>
  <r>
    <s v="Mars"/>
    <d v="2017-03-15T00:00:00"/>
    <s v="Local transport"/>
    <s v="Aller retour tribunal"/>
    <x v="1"/>
    <x v="1"/>
    <m/>
    <n v="1000"/>
    <n v="1294797"/>
    <s v="DARIUS"/>
    <x v="1"/>
    <s v="DARIUS-r"/>
    <s v="OUI"/>
  </r>
  <r>
    <s v="Mars"/>
    <d v="2017-03-15T00:00:00"/>
    <s v="Local transport"/>
    <s v="Aller retour tribunal"/>
    <x v="1"/>
    <x v="1"/>
    <m/>
    <n v="1000"/>
    <n v="1293797"/>
    <s v="NICOLE"/>
    <x v="1"/>
    <s v="NICOLE-r"/>
    <s v="OUI"/>
  </r>
  <r>
    <s v="Mars"/>
    <d v="2017-03-15T00:00:00"/>
    <s v="Local transport"/>
    <s v="Mission No10: Aller -Aflao"/>
    <x v="1"/>
    <x v="2"/>
    <m/>
    <n v="600"/>
    <n v="1293197"/>
    <s v="I26"/>
    <x v="1"/>
    <s v="I26-r"/>
    <s v="OUI"/>
  </r>
  <r>
    <s v="Mars"/>
    <d v="2017-03-15T00:00:00"/>
    <s v="Local transport"/>
    <s v="Mission No10: Aflao-bureau"/>
    <x v="1"/>
    <x v="2"/>
    <m/>
    <n v="600"/>
    <n v="1292597"/>
    <s v="I26"/>
    <x v="1"/>
    <s v="I26-r"/>
    <s v="OUI"/>
  </r>
  <r>
    <s v="Mars"/>
    <d v="2017-03-15T00:00:00"/>
    <s v="Boisson"/>
    <s v="Mission No10: x2"/>
    <x v="2"/>
    <x v="2"/>
    <m/>
    <n v="1100"/>
    <n v="1291497"/>
    <s v="I26"/>
    <x v="1"/>
    <s v="I26-r"/>
    <s v="OUI"/>
  </r>
  <r>
    <s v="Mars"/>
    <d v="2017-03-15T00:00:00"/>
    <s v="Local transport"/>
    <s v="Mission No5: Aller retour Avepozo"/>
    <x v="1"/>
    <x v="2"/>
    <m/>
    <n v="1400"/>
    <n v="1290097"/>
    <s v="I60"/>
    <x v="1"/>
    <s v="I60-r"/>
    <s v="OUI"/>
  </r>
  <r>
    <s v="Mars"/>
    <d v="2017-03-15T00:00:00"/>
    <s v="Boisson"/>
    <s v="Mission No5: x2"/>
    <x v="2"/>
    <x v="2"/>
    <m/>
    <n v="1100"/>
    <n v="1288997"/>
    <s v="I60"/>
    <x v="1"/>
    <s v="I60-r"/>
    <s v="OUI"/>
  </r>
  <r>
    <s v="Mars"/>
    <d v="2017-03-15T00:00:00"/>
    <s v="Local transport"/>
    <s v="Aller grand marche pour achat petit etagere de bureau"/>
    <x v="1"/>
    <x v="3"/>
    <m/>
    <n v="600"/>
    <n v="1288397"/>
    <s v="DAVID"/>
    <x v="1"/>
    <s v="DAVID-r"/>
    <s v="OUI"/>
  </r>
  <r>
    <s v="Mars"/>
    <d v="2017-03-15T00:00:00"/>
    <s v="Etagere de bureau"/>
    <s v="x3,  "/>
    <x v="4"/>
    <x v="3"/>
    <m/>
    <n v="10500"/>
    <n v="1277897"/>
    <s v="DAVID"/>
    <x v="1"/>
    <s v="DAVID-16"/>
    <s v="OUI"/>
  </r>
  <r>
    <s v="Mars"/>
    <d v="2017-03-15T00:00:00"/>
    <s v="Local transport"/>
    <s v="Grand marche -ministere du tourisme pour recherche de carte"/>
    <x v="1"/>
    <x v="3"/>
    <m/>
    <n v="200"/>
    <n v="1277697"/>
    <s v="DAVID"/>
    <x v="1"/>
    <s v="DAVID-r"/>
    <s v="OUI"/>
  </r>
  <r>
    <s v="Mars"/>
    <d v="2017-03-15T00:00:00"/>
    <s v="Local transport"/>
    <s v="Ministere du tourisme-bureau"/>
    <x v="1"/>
    <x v="3"/>
    <m/>
    <n v="500"/>
    <n v="1277197"/>
    <s v="DAVID"/>
    <x v="1"/>
    <s v="DAVID-r"/>
    <s v="OUI"/>
  </r>
  <r>
    <s v="Mars"/>
    <d v="2017-03-15T00:00:00"/>
    <s v="Telephone"/>
    <s v="5x2000"/>
    <x v="7"/>
    <x v="3"/>
    <m/>
    <n v="10000"/>
    <n v="1267197"/>
    <s v="DAVID"/>
    <x v="1"/>
    <s v="DAVID-17"/>
    <s v="OUI"/>
  </r>
  <r>
    <s v="Mars"/>
    <d v="2017-03-15T00:00:00"/>
    <s v="Local transport"/>
    <s v="Mission No3: Aller -agoe zongo"/>
    <x v="1"/>
    <x v="2"/>
    <m/>
    <n v="600"/>
    <n v="1266597"/>
    <s v="I33"/>
    <x v="1"/>
    <s v="I33-r"/>
    <s v="OUI"/>
  </r>
  <r>
    <s v="Mars"/>
    <d v="2017-03-15T00:00:00"/>
    <s v="Local transport"/>
    <s v="Mission No3: Zongo-Sogbossito"/>
    <x v="1"/>
    <x v="2"/>
    <m/>
    <n v="500"/>
    <n v="1266097"/>
    <s v="I33"/>
    <x v="1"/>
    <s v="I33-r"/>
    <s v="OUI"/>
  </r>
  <r>
    <s v="Mars"/>
    <d v="2017-03-15T00:00:00"/>
    <s v="Local transport"/>
    <s v="Mission No3: Sogbosito-Zanguera"/>
    <x v="1"/>
    <x v="2"/>
    <m/>
    <n v="600"/>
    <n v="1265497"/>
    <s v="I33"/>
    <x v="1"/>
    <s v="I33-r"/>
    <s v="OUI"/>
  </r>
  <r>
    <s v="Mars"/>
    <d v="2017-03-15T00:00:00"/>
    <s v="Local transport"/>
    <s v="Mission No3: Zanguera-bureau"/>
    <x v="1"/>
    <x v="2"/>
    <m/>
    <n v="700"/>
    <n v="1264797"/>
    <s v="I33"/>
    <x v="1"/>
    <s v="I33-r"/>
    <s v="OUI"/>
  </r>
  <r>
    <s v="Mars"/>
    <d v="2017-03-15T00:00:00"/>
    <s v="Carburant moto"/>
    <s v="Deplacement kpalime"/>
    <x v="1"/>
    <x v="4"/>
    <m/>
    <n v="6200"/>
    <n v="1258597"/>
    <s v="MENSAH"/>
    <x v="1"/>
    <s v="MENSAH-10"/>
    <s v="OUI"/>
  </r>
  <r>
    <s v="Mars"/>
    <d v="2017-03-15T00:00:00"/>
    <s v="Nourriture"/>
    <s v="Mission Kpalime"/>
    <x v="3"/>
    <x v="4"/>
    <m/>
    <n v="3000"/>
    <n v="1255597"/>
    <s v="MENSAH"/>
    <x v="1"/>
    <s v="MENSAH-r"/>
    <s v="OUI"/>
  </r>
  <r>
    <s v="Mars"/>
    <d v="2017-03-15T00:00:00"/>
    <s v="Nourriture"/>
    <s v="Mission Kpalime: Avec l'informateur le matin, midi et le soir"/>
    <x v="2"/>
    <x v="4"/>
    <m/>
    <n v="8500"/>
    <n v="1247097"/>
    <s v="MENSAH"/>
    <x v="1"/>
    <s v="MENSAH-r"/>
    <s v="OUI"/>
  </r>
  <r>
    <s v="Mars"/>
    <d v="2017-03-15T00:00:00"/>
    <s v="Visite cascade"/>
    <s v="Mission Kpalime"/>
    <x v="2"/>
    <x v="4"/>
    <m/>
    <n v="1000"/>
    <n v="1246097"/>
    <s v="MENSAH"/>
    <x v="1"/>
    <s v="MENSAH-r"/>
    <s v="OUI"/>
  </r>
  <r>
    <s v="Mars"/>
    <d v="2017-03-15T00:00:00"/>
    <s v="Visite Cimetiere Allemand"/>
    <s v="Mission Kpalime"/>
    <x v="2"/>
    <x v="4"/>
    <m/>
    <n v="1000"/>
    <n v="1245097"/>
    <s v="MENSAH"/>
    <x v="1"/>
    <s v="MENSAH-r"/>
    <s v="OUI"/>
  </r>
  <r>
    <s v="Mars"/>
    <d v="2017-03-15T00:00:00"/>
    <s v="Visite Chateau presidentiel"/>
    <s v="Mission Kpalime"/>
    <x v="2"/>
    <x v="4"/>
    <m/>
    <n v="1000"/>
    <n v="1244097"/>
    <s v="MENSAH"/>
    <x v="1"/>
    <s v="MENSAH-r"/>
    <s v="OUI"/>
  </r>
  <r>
    <s v="Mars"/>
    <d v="2017-03-15T00:00:00"/>
    <s v="Visite Vallee des chauves souris"/>
    <s v="Mission Kpalime"/>
    <x v="2"/>
    <x v="4"/>
    <m/>
    <n v="1000"/>
    <n v="1243097"/>
    <s v="MENSAH"/>
    <x v="1"/>
    <s v="MENSAH-r"/>
    <s v="OUI"/>
  </r>
  <r>
    <s v="Mars"/>
    <d v="2017-03-15T00:00:00"/>
    <s v="Yaourt"/>
    <s v="Mission Kpalime"/>
    <x v="2"/>
    <x v="4"/>
    <m/>
    <n v="1000"/>
    <n v="1242097"/>
    <s v="MENSAH"/>
    <x v="1"/>
    <s v="MENSAH-r"/>
    <s v="OUI"/>
  </r>
  <r>
    <s v="Mars"/>
    <d v="2017-03-15T00:00:00"/>
    <s v="Vin de palme"/>
    <s v="Mission Kpalime"/>
    <x v="2"/>
    <x v="4"/>
    <m/>
    <n v="1000"/>
    <n v="1241097"/>
    <s v="MENSAH"/>
    <x v="1"/>
    <s v="MENSAH-r"/>
    <s v="OUI"/>
  </r>
  <r>
    <s v="Mars"/>
    <d v="2017-03-16T00:00:00"/>
    <s v="Nourriture"/>
    <s v="Mission Kpalime"/>
    <x v="3"/>
    <x v="4"/>
    <m/>
    <n v="3000"/>
    <n v="1238097"/>
    <s v="MENSAH"/>
    <x v="1"/>
    <s v="MENSAH-r"/>
    <s v="OUI"/>
  </r>
  <r>
    <s v="Mars"/>
    <d v="2017-03-16T00:00:00"/>
    <s v="Local transport"/>
    <s v="Aller retour Moov Agoe pour reconfiguration du pocket Wifi"/>
    <x v="1"/>
    <x v="3"/>
    <m/>
    <n v="900"/>
    <n v="1237197"/>
    <s v="DAVID"/>
    <x v="1"/>
    <s v="DAVID-r"/>
    <s v="OUI"/>
  </r>
  <r>
    <s v="Mars"/>
    <d v="2017-03-16T00:00:00"/>
    <s v="Telephone"/>
    <s v="1x 2000 pour I60"/>
    <x v="7"/>
    <x v="3"/>
    <m/>
    <n v="2000"/>
    <n v="1235197"/>
    <s v="DAVID"/>
    <x v="1"/>
    <s v="DAVID-18"/>
    <s v="OUI"/>
  </r>
  <r>
    <s v="Mars"/>
    <d v="2017-03-16T00:00:00"/>
    <s v="Javel en eau"/>
    <s v="x1"/>
    <x v="4"/>
    <x v="3"/>
    <m/>
    <n v="1700"/>
    <n v="1233497"/>
    <s v="DAVID"/>
    <x v="1"/>
    <s v="DAVID-19"/>
    <s v="OUI"/>
  </r>
  <r>
    <s v="Mars"/>
    <d v="2017-03-16T00:00:00"/>
    <s v="Local transport"/>
    <s v="Mission No4: Aller -Agoe zongo"/>
    <x v="1"/>
    <x v="2"/>
    <m/>
    <n v="600"/>
    <n v="1232897"/>
    <s v="I33"/>
    <x v="1"/>
    <s v="I33-r"/>
    <s v="OUI"/>
  </r>
  <r>
    <s v="Mars"/>
    <d v="2017-03-16T00:00:00"/>
    <s v="Local transport"/>
    <s v="Mission No4: Agoe zongo-Hedranawoe"/>
    <x v="1"/>
    <x v="2"/>
    <m/>
    <n v="500"/>
    <n v="1232397"/>
    <s v="I33"/>
    <x v="1"/>
    <s v="I33-r"/>
    <s v="OUI"/>
  </r>
  <r>
    <s v="Mars"/>
    <d v="2017-03-16T00:00:00"/>
    <s v="Local transport"/>
    <s v="Mission No4: Hedranawoe-zephir"/>
    <x v="1"/>
    <x v="2"/>
    <m/>
    <n v="200"/>
    <n v="1232197"/>
    <s v="I33"/>
    <x v="1"/>
    <s v="I33-r"/>
    <s v="OUI"/>
  </r>
  <r>
    <s v="Mars"/>
    <d v="2017-03-16T00:00:00"/>
    <s v="Local transport"/>
    <s v="Mission No4: zefir-bureau"/>
    <x v="1"/>
    <x v="2"/>
    <m/>
    <n v="600"/>
    <n v="1231597"/>
    <s v="I33"/>
    <x v="1"/>
    <s v="I33-r"/>
    <s v="OUI"/>
  </r>
  <r>
    <s v="Mars"/>
    <d v="2017-03-16T00:00:00"/>
    <s v="Viande"/>
    <s v="Mission No4: Viande de pithon a 500"/>
    <x v="2"/>
    <x v="2"/>
    <m/>
    <n v="500"/>
    <n v="1231097"/>
    <s v="I33"/>
    <x v="1"/>
    <s v="I33-r"/>
    <s v="OUI"/>
  </r>
  <r>
    <s v="Mars"/>
    <d v="2017-03-16T00:00:00"/>
    <s v="Local transport"/>
    <s v="Mission No11: Aller -port"/>
    <x v="1"/>
    <x v="2"/>
    <m/>
    <n v="800"/>
    <n v="1230297"/>
    <s v="I26"/>
    <x v="1"/>
    <s v="I26-r"/>
    <s v="OUI"/>
  </r>
  <r>
    <s v="Mars"/>
    <d v="2017-03-16T00:00:00"/>
    <s v="Local transport"/>
    <s v="Mission No11: port-Amoutive"/>
    <x v="1"/>
    <x v="2"/>
    <m/>
    <n v="400"/>
    <n v="1229897"/>
    <s v="I26"/>
    <x v="1"/>
    <s v="I26-r"/>
    <s v="OUI"/>
  </r>
  <r>
    <s v="Mars"/>
    <d v="2017-03-16T00:00:00"/>
    <s v="Local transport"/>
    <s v="Mission No11: Amoutive-Foreva"/>
    <x v="1"/>
    <x v="2"/>
    <m/>
    <n v="300"/>
    <n v="1229597"/>
    <s v="I26"/>
    <x v="1"/>
    <s v="I26-r"/>
    <s v="OUI"/>
  </r>
  <r>
    <s v="Mars"/>
    <d v="2017-03-16T00:00:00"/>
    <s v="Local transport"/>
    <s v="Mission No11: Foreva-bureau"/>
    <x v="1"/>
    <x v="2"/>
    <m/>
    <n v="350"/>
    <n v="1229247"/>
    <s v="I26"/>
    <x v="1"/>
    <s v="I26-r"/>
    <s v="OUI"/>
  </r>
  <r>
    <s v="Mars"/>
    <d v="2017-03-16T00:00:00"/>
    <s v="Local transport"/>
    <s v="Maison -bureau-maison"/>
    <x v="1"/>
    <x v="2"/>
    <m/>
    <n v="1000"/>
    <n v="1228247"/>
    <s v="I70"/>
    <x v="1"/>
    <s v="I70-r"/>
    <s v="OUI"/>
  </r>
  <r>
    <s v="Mars"/>
    <d v="2017-03-16T00:00:00"/>
    <s v="Local transport"/>
    <s v="Maison -bureau-maison"/>
    <x v="1"/>
    <x v="2"/>
    <m/>
    <n v="1000"/>
    <n v="1227247"/>
    <s v="I33"/>
    <x v="1"/>
    <s v="I33-r"/>
    <s v="OUI"/>
  </r>
  <r>
    <s v="Mars"/>
    <d v="2017-03-17T00:00:00"/>
    <s v="Local transport"/>
    <s v="Maison -bureau-maison"/>
    <x v="1"/>
    <x v="2"/>
    <m/>
    <n v="1000"/>
    <n v="1226247"/>
    <s v="I70"/>
    <x v="1"/>
    <s v="I70-r"/>
    <s v="OUI"/>
  </r>
  <r>
    <s v="Mars"/>
    <d v="2017-03-17T00:00:00"/>
    <s v="Local transport"/>
    <s v="Maison -bureau-maison"/>
    <x v="1"/>
    <x v="2"/>
    <m/>
    <n v="1000"/>
    <n v="1225247"/>
    <s v="I33"/>
    <x v="1"/>
    <s v="I33-r"/>
    <s v="OUI"/>
  </r>
  <r>
    <s v="Mars"/>
    <d v="2017-03-17T00:00:00"/>
    <s v="Local transport"/>
    <s v="Mission No12: Aller -Kpota lagune"/>
    <x v="1"/>
    <x v="2"/>
    <m/>
    <n v="500"/>
    <n v="1224747"/>
    <s v="I26"/>
    <x v="1"/>
    <s v="I26-r"/>
    <s v="OUI"/>
  </r>
  <r>
    <s v="Mars"/>
    <d v="2017-03-17T00:00:00"/>
    <s v="Local transport"/>
    <s v="Mission No12: Kpota lagune-Hanoukope"/>
    <x v="1"/>
    <x v="2"/>
    <m/>
    <n v="350"/>
    <n v="1224397"/>
    <s v="I26"/>
    <x v="1"/>
    <s v="I26-r"/>
    <s v="OUI"/>
  </r>
  <r>
    <s v="Mars"/>
    <d v="2017-03-17T00:00:00"/>
    <s v="Local transport"/>
    <s v="Mission No12: Hanoukope-bureau"/>
    <x v="1"/>
    <x v="2"/>
    <m/>
    <n v="400"/>
    <n v="1223997"/>
    <s v="I26"/>
    <x v="1"/>
    <s v="I26-r"/>
    <s v="OUI"/>
  </r>
  <r>
    <s v="Mars"/>
    <d v="2017-03-17T00:00:00"/>
    <s v="Local transport"/>
    <s v="Mission No5: Aller -sogbosito"/>
    <x v="1"/>
    <x v="2"/>
    <m/>
    <n v="800"/>
    <n v="1223197"/>
    <s v="I33"/>
    <x v="1"/>
    <s v="I33-r"/>
    <s v="OUI"/>
  </r>
  <r>
    <s v="Mars"/>
    <d v="2017-03-17T00:00:00"/>
    <s v="Local transport"/>
    <s v="Mission No5: sogbosito-Attigagome"/>
    <x v="1"/>
    <x v="2"/>
    <m/>
    <n v="600"/>
    <n v="1222597"/>
    <s v="I33"/>
    <x v="1"/>
    <s v="I33-r"/>
    <s v="OUI"/>
  </r>
  <r>
    <s v="Mars"/>
    <d v="2017-03-17T00:00:00"/>
    <s v="Local transport"/>
    <s v="Mission No5: Attigagome-Soted"/>
    <x v="1"/>
    <x v="2"/>
    <m/>
    <n v="500"/>
    <n v="1222097"/>
    <s v="I33"/>
    <x v="1"/>
    <s v="I33-r"/>
    <s v="OUI"/>
  </r>
  <r>
    <s v="Mars"/>
    <d v="2017-03-17T00:00:00"/>
    <s v="Local transport"/>
    <s v="Mission No5: Soted-bureau"/>
    <x v="1"/>
    <x v="2"/>
    <m/>
    <n v="350"/>
    <n v="1221747"/>
    <s v="I33"/>
    <x v="1"/>
    <s v="I33-r"/>
    <s v="OUI"/>
  </r>
  <r>
    <s v="Mars"/>
    <d v="2017-03-17T00:00:00"/>
    <s v="Viande"/>
    <s v="Mssion No5: Viande de pithona 500"/>
    <x v="2"/>
    <x v="2"/>
    <m/>
    <n v="500"/>
    <n v="1221247"/>
    <s v="I33"/>
    <x v="1"/>
    <s v="I33-r"/>
    <s v="OUI"/>
  </r>
  <r>
    <s v="Mars"/>
    <d v="2017-03-17T00:00:00"/>
    <s v="Boisson"/>
    <s v="Mission No5: x2"/>
    <x v="2"/>
    <x v="2"/>
    <m/>
    <n v="1000"/>
    <n v="1220247"/>
    <s v="I33"/>
    <x v="1"/>
    <s v="I33-r"/>
    <s v="OUI"/>
  </r>
  <r>
    <s v="Mars"/>
    <d v="2017-03-17T00:00:00"/>
    <s v="Biscuit"/>
    <s v="x17,( bistella)"/>
    <x v="4"/>
    <x v="3"/>
    <m/>
    <n v="4250"/>
    <n v="1215997"/>
    <s v="DAVID"/>
    <x v="1"/>
    <s v="DAVID-20"/>
    <s v="OUI"/>
  </r>
  <r>
    <s v="Mars"/>
    <d v="2017-03-17T00:00:00"/>
    <s v="Biscuit"/>
    <s v="x5 (Perk)"/>
    <x v="4"/>
    <x v="3"/>
    <m/>
    <n v="750"/>
    <n v="1215247"/>
    <s v="DAVID"/>
    <x v="1"/>
    <s v="DAVID-20"/>
    <s v="OUI"/>
  </r>
  <r>
    <s v="Mars"/>
    <d v="2017-03-17T00:00:00"/>
    <s v="Papier hygiennique"/>
    <s v="x1 paquet"/>
    <x v="4"/>
    <x v="3"/>
    <m/>
    <n v="1400"/>
    <n v="1213847"/>
    <s v="DAVID"/>
    <x v="1"/>
    <s v="DAVID-20"/>
    <s v="OUI"/>
  </r>
  <r>
    <s v="Mars"/>
    <d v="2017-03-17T00:00:00"/>
    <s v="Telephone"/>
    <s v="2x2000 pour Rens et Mensah"/>
    <x v="7"/>
    <x v="3"/>
    <m/>
    <n v="4000"/>
    <n v="1209847"/>
    <s v="DAVID"/>
    <x v="1"/>
    <s v="DAVID-21"/>
    <s v="OUI"/>
  </r>
  <r>
    <s v="Mars"/>
    <d v="2017-03-17T00:00:00"/>
    <s v="Local transport"/>
    <s v="Mission No6: Aller retour Avepozo"/>
    <x v="1"/>
    <x v="2"/>
    <m/>
    <n v="1400"/>
    <n v="1208447"/>
    <s v="I60"/>
    <x v="1"/>
    <s v="I60-r"/>
    <s v="OUI"/>
  </r>
  <r>
    <s v="Mars"/>
    <d v="2017-03-17T00:00:00"/>
    <s v="Achat de sac et panier"/>
    <s v="Mission No6"/>
    <x v="2"/>
    <x v="2"/>
    <m/>
    <n v="2500"/>
    <n v="1205947"/>
    <s v="I60"/>
    <x v="1"/>
    <s v="I60-r"/>
    <s v="NON"/>
  </r>
  <r>
    <s v="Mars"/>
    <d v="2017-03-17T00:00:00"/>
    <s v="Boisson"/>
    <s v="Mission No6: x3"/>
    <x v="2"/>
    <x v="2"/>
    <m/>
    <n v="1650"/>
    <n v="1204297"/>
    <s v="I60"/>
    <x v="1"/>
    <s v="I60-r"/>
    <s v="OUI"/>
  </r>
  <r>
    <s v="Mars"/>
    <d v="2017-03-17T00:00:00"/>
    <s v="Local transport"/>
    <s v="Aller retour Direction General Moov"/>
    <x v="1"/>
    <x v="3"/>
    <m/>
    <n v="1000"/>
    <n v="1203297"/>
    <s v="DAVID"/>
    <x v="1"/>
    <s v="DAVID-r"/>
    <s v="OUI"/>
  </r>
  <r>
    <s v="Mars"/>
    <d v="2017-03-18T00:00:00"/>
    <s v="Local transport"/>
    <s v="Maison -bureau-maison"/>
    <x v="1"/>
    <x v="2"/>
    <m/>
    <n v="1000"/>
    <n v="1202297"/>
    <s v="I70"/>
    <x v="1"/>
    <s v="I70-r"/>
    <s v="OUI"/>
  </r>
  <r>
    <s v="Mars"/>
    <d v="2017-03-18T00:00:00"/>
    <s v="Local transport"/>
    <s v="Maison -bureau-maison"/>
    <x v="1"/>
    <x v="2"/>
    <m/>
    <n v="1000"/>
    <n v="1201297"/>
    <s v="I33"/>
    <x v="1"/>
    <s v="I33-r"/>
    <s v="OUI"/>
  </r>
  <r>
    <s v="Mars"/>
    <d v="2017-03-18T00:00:00"/>
    <s v="Local transport"/>
    <s v="Mission No7: Maison-Adidogome"/>
    <x v="1"/>
    <x v="2"/>
    <m/>
    <n v="500"/>
    <n v="1200797"/>
    <s v="I60"/>
    <x v="1"/>
    <s v="I60-r"/>
    <s v="OUI"/>
  </r>
  <r>
    <s v="Mars"/>
    <d v="2017-03-18T00:00:00"/>
    <s v="Local transport"/>
    <s v="Mission No7: Adidogome-bureau"/>
    <x v="1"/>
    <x v="2"/>
    <m/>
    <n v="300"/>
    <n v="1200497"/>
    <s v="I60"/>
    <x v="1"/>
    <s v="I60-r"/>
    <s v="OUI"/>
  </r>
  <r>
    <s v="Mars"/>
    <d v="2017-03-18T00:00:00"/>
    <s v="Avance sur salaire"/>
    <s v="pour achat de nouveau portable"/>
    <x v="9"/>
    <x v="2"/>
    <m/>
    <n v="30000"/>
    <n v="1170497"/>
    <s v="I26"/>
    <x v="1"/>
    <s v="I26-r"/>
    <s v="OUI"/>
  </r>
  <r>
    <s v="Mars"/>
    <d v="2017-03-18T00:00:00"/>
    <s v="Carburant moto"/>
    <s v="deplacement mensah"/>
    <x v="1"/>
    <x v="4"/>
    <m/>
    <n v="5000"/>
    <n v="1165497"/>
    <s v="MENSAH"/>
    <x v="1"/>
    <s v="MENSAH-11"/>
    <s v="OUI"/>
  </r>
  <r>
    <s v="Mars"/>
    <d v="2017-03-18T00:00:00"/>
    <s v="Local transport"/>
    <s v="Aller retour Deckon"/>
    <x v="1"/>
    <x v="2"/>
    <m/>
    <n v="1000"/>
    <n v="1164497"/>
    <s v="I60"/>
    <x v="1"/>
    <s v="I60-r"/>
    <s v="OUI"/>
  </r>
  <r>
    <s v="Mars"/>
    <d v="2017-03-19T00:00:00"/>
    <s v="Frais pour Taxi man"/>
    <s v="Mission No8: Operation des bebes tortues"/>
    <x v="1"/>
    <x v="2"/>
    <m/>
    <n v="1000"/>
    <n v="1163497"/>
    <s v="I60"/>
    <x v="1"/>
    <s v="I60-r"/>
    <s v="OUI"/>
  </r>
  <r>
    <s v="Mars"/>
    <d v="2017-03-19T00:00:00"/>
    <s v="Local transport"/>
    <s v="Mission No8: Maison-adidogome"/>
    <x v="1"/>
    <x v="2"/>
    <m/>
    <n v="500"/>
    <n v="1162997"/>
    <s v="I60"/>
    <x v="1"/>
    <s v="I60-r"/>
    <s v="OUI"/>
  </r>
  <r>
    <s v="Mars"/>
    <d v="2017-03-19T00:00:00"/>
    <s v="Hebergement"/>
    <s v="Mission No8: Operation des bebes tortues"/>
    <x v="3"/>
    <x v="2"/>
    <m/>
    <n v="5000"/>
    <n v="1157997"/>
    <s v="I60"/>
    <x v="1"/>
    <s v="I60-r"/>
    <s v="NON"/>
  </r>
  <r>
    <s v="Mars"/>
    <d v="2017-03-19T00:00:00"/>
    <s v="Telephone"/>
    <s v="1x 2000 a I60"/>
    <x v="7"/>
    <x v="3"/>
    <m/>
    <n v="2000"/>
    <n v="1155997"/>
    <s v="DAVID"/>
    <x v="1"/>
    <s v="DAVID-22"/>
    <s v="OUI"/>
  </r>
  <r>
    <s v="Mars"/>
    <d v="2017-03-20T00:00:00"/>
    <s v="Telephone"/>
    <s v="5x1000, 6x 2000"/>
    <x v="7"/>
    <x v="3"/>
    <m/>
    <n v="17000"/>
    <n v="1138997"/>
    <s v="DAVID"/>
    <x v="1"/>
    <s v="DAVID-23"/>
    <s v="OUI"/>
  </r>
  <r>
    <s v="Mars"/>
    <d v="2017-03-20T00:00:00"/>
    <s v="Telephone"/>
    <s v="Transfer credit a la cible par I60"/>
    <x v="2"/>
    <x v="3"/>
    <m/>
    <n v="1000"/>
    <n v="1137997"/>
    <s v="DAVID"/>
    <x v="1"/>
    <s v="DAVID-24"/>
    <s v="OUI"/>
  </r>
  <r>
    <s v="Mars"/>
    <d v="2017-03-20T00:00:00"/>
    <s v="Local transport"/>
    <s v="Operation tortue: Aller -interpol"/>
    <x v="1"/>
    <x v="4"/>
    <m/>
    <n v="400"/>
    <n v="1137597"/>
    <s v="MENSAH"/>
    <x v="1"/>
    <s v="MENSAH-r"/>
    <s v="OUI"/>
  </r>
  <r>
    <s v="Mars"/>
    <d v="2017-03-20T00:00:00"/>
    <s v="Local transport"/>
    <s v="Operation tortue: hotel -interpol"/>
    <x v="1"/>
    <x v="4"/>
    <m/>
    <n v="700"/>
    <n v="1136897"/>
    <s v="MENSAH"/>
    <x v="1"/>
    <s v="MENSAH-r"/>
    <s v="OUI"/>
  </r>
  <r>
    <s v="Mars"/>
    <d v="2017-03-20T00:00:00"/>
    <s v="Local transport"/>
    <s v="Operation tortue:Interpol-bureau"/>
    <x v="1"/>
    <x v="4"/>
    <m/>
    <n v="400"/>
    <n v="1136497"/>
    <s v="MENSAH"/>
    <x v="1"/>
    <s v="MENSAH-r"/>
    <s v="OUI"/>
  </r>
  <r>
    <s v="Mars"/>
    <d v="2017-03-20T00:00:00"/>
    <s v="Nourriture"/>
    <s v="Operation tortue: Nourriture  pour les trafiquants"/>
    <x v="11"/>
    <x v="4"/>
    <m/>
    <n v="1000"/>
    <n v="1135497"/>
    <s v="MENSAH"/>
    <x v="1"/>
    <s v="MENSAH-r"/>
    <s v="OUI"/>
  </r>
  <r>
    <s v="Mars"/>
    <d v="2017-03-20T00:00:00"/>
    <s v="Local transport"/>
    <s v="Operation tortue: Aller -interpol"/>
    <x v="1"/>
    <x v="4"/>
    <m/>
    <n v="400"/>
    <n v="1135097"/>
    <s v="RENS"/>
    <x v="1"/>
    <s v="RENS-r"/>
    <s v="OUI"/>
  </r>
  <r>
    <s v="Mars"/>
    <d v="2017-03-20T00:00:00"/>
    <s v="Local transport"/>
    <s v="Operation tortue: hotel -interpol"/>
    <x v="1"/>
    <x v="4"/>
    <m/>
    <n v="700"/>
    <n v="1134397"/>
    <s v="RENS"/>
    <x v="1"/>
    <s v="RENS-r"/>
    <s v="OUI"/>
  </r>
  <r>
    <s v="Mars"/>
    <d v="2017-03-20T00:00:00"/>
    <s v="Local transport"/>
    <s v="Operation tortue:Interpol-bureau"/>
    <x v="1"/>
    <x v="4"/>
    <m/>
    <n v="400"/>
    <n v="1133997"/>
    <s v="RENS"/>
    <x v="1"/>
    <s v="RENS-r"/>
    <s v="OUI"/>
  </r>
  <r>
    <s v="Mars"/>
    <d v="2017-03-20T00:00:00"/>
    <s v="Local transport"/>
    <s v="Operation tortue: Carburant pour agent du MERF"/>
    <x v="1"/>
    <x v="4"/>
    <m/>
    <n v="10000"/>
    <n v="1123997"/>
    <s v="RENS"/>
    <x v="1"/>
    <s v="RENS-1"/>
    <s v="OUI"/>
  </r>
  <r>
    <s v="Mars"/>
    <d v="2017-03-20T00:00:00"/>
    <s v="Nourriture"/>
    <s v="Operation tortue: 5x Boisson et 1 plat "/>
    <x v="3"/>
    <x v="4"/>
    <m/>
    <n v="3050"/>
    <n v="1120947"/>
    <s v="RENS"/>
    <x v="1"/>
    <s v="RENS-2"/>
    <s v="OUI"/>
  </r>
  <r>
    <s v="Mars"/>
    <d v="2017-03-20T00:00:00"/>
    <s v="Local transport"/>
    <s v="Operation tortue:Aller -hotel"/>
    <x v="1"/>
    <x v="1"/>
    <m/>
    <n v="300"/>
    <n v="1120647"/>
    <s v="DARIUS"/>
    <x v="1"/>
    <s v="DARIUS-r"/>
    <s v="OUI"/>
  </r>
  <r>
    <s v="Mars"/>
    <d v="2017-03-20T00:00:00"/>
    <s v="Local transport"/>
    <s v="Operation tortue:hotel-Interpol"/>
    <x v="1"/>
    <x v="1"/>
    <m/>
    <n v="700"/>
    <n v="1119947"/>
    <s v="DARIUS"/>
    <x v="1"/>
    <s v="DARIUS-r"/>
    <s v="OUI"/>
  </r>
  <r>
    <s v="Mars"/>
    <d v="2017-03-20T00:00:00"/>
    <s v="Local transport"/>
    <s v="Operation tortue:Interpol-bureau"/>
    <x v="1"/>
    <x v="1"/>
    <m/>
    <n v="500"/>
    <n v="1119447"/>
    <s v="DARIUS"/>
    <x v="1"/>
    <s v="DARIUS-r"/>
    <s v="OUI"/>
  </r>
  <r>
    <s v="Mars"/>
    <d v="2017-03-20T00:00:00"/>
    <s v="Local transport"/>
    <s v="Operation tortue:Aller -hotel"/>
    <x v="1"/>
    <x v="1"/>
    <m/>
    <n v="300"/>
    <n v="1119147"/>
    <s v="FIDAR"/>
    <x v="1"/>
    <s v="FIDAR-r"/>
    <s v="OUI"/>
  </r>
  <r>
    <s v="Mars"/>
    <d v="2017-03-20T00:00:00"/>
    <s v="Local transport"/>
    <s v="Operation tortue:hotel-Interpol"/>
    <x v="1"/>
    <x v="1"/>
    <m/>
    <n v="700"/>
    <n v="1118447"/>
    <s v="FIDAR"/>
    <x v="1"/>
    <s v="FIDAR-r"/>
    <s v="OUI"/>
  </r>
  <r>
    <s v="Mars"/>
    <d v="2017-03-20T00:00:00"/>
    <s v="Local transport"/>
    <s v="Operation tortue:Interpol-bureau"/>
    <x v="1"/>
    <x v="1"/>
    <m/>
    <n v="500"/>
    <n v="1117947"/>
    <s v="FIDAR"/>
    <x v="1"/>
    <s v="FIDAR-r"/>
    <s v="OUI"/>
  </r>
  <r>
    <s v="Mars"/>
    <d v="2017-03-20T00:00:00"/>
    <s v="Local transport"/>
    <s v="Operation tortue:Aller -hotel"/>
    <x v="1"/>
    <x v="1"/>
    <m/>
    <n v="300"/>
    <n v="1117647"/>
    <s v="NICOLE"/>
    <x v="1"/>
    <s v="NICOLE-r"/>
    <s v="OUI"/>
  </r>
  <r>
    <s v="Mars"/>
    <d v="2017-03-20T00:00:00"/>
    <s v="Local transport"/>
    <s v="Operation tortue:hotel-Interpol"/>
    <x v="1"/>
    <x v="1"/>
    <m/>
    <n v="700"/>
    <n v="1116947"/>
    <s v="NICOLE"/>
    <x v="1"/>
    <s v="NICOLE-r"/>
    <s v="OUI"/>
  </r>
  <r>
    <s v="Mars"/>
    <d v="2017-03-20T00:00:00"/>
    <s v="Local transport"/>
    <s v="Operation tortue:interpol-nyekonakpoe avec I60"/>
    <x v="1"/>
    <x v="1"/>
    <m/>
    <n v="1500"/>
    <n v="1115447"/>
    <s v="NICOLE"/>
    <x v="1"/>
    <s v="NICOLE-r"/>
    <s v="OUI"/>
  </r>
  <r>
    <s v="Mars"/>
    <d v="2017-03-20T00:00:00"/>
    <s v="Local transport"/>
    <s v="Operation tortue:nyekonakpoe-Attikoume avec I60"/>
    <x v="1"/>
    <x v="1"/>
    <m/>
    <n v="1000"/>
    <n v="1114447"/>
    <s v="NICOLE"/>
    <x v="1"/>
    <s v="NICOLE-r"/>
    <s v="OUI"/>
  </r>
  <r>
    <s v="Mars"/>
    <d v="2017-03-20T00:00:00"/>
    <s v="Local transport"/>
    <s v="Operation tortue:Attikoume-Agoe  avec I60"/>
    <x v="1"/>
    <x v="1"/>
    <m/>
    <n v="1400"/>
    <n v="1113047"/>
    <s v="NICOLE"/>
    <x v="1"/>
    <s v="NICOLE-r"/>
    <s v="OUI"/>
  </r>
  <r>
    <s v="Mars"/>
    <d v="2017-03-20T00:00:00"/>
    <s v="Local transport"/>
    <s v="Operation tortue:Agoe-bureau"/>
    <x v="1"/>
    <x v="1"/>
    <m/>
    <n v="700"/>
    <n v="1112347"/>
    <s v="NICOLE"/>
    <x v="1"/>
    <s v="NICOLE-r"/>
    <s v="OUI"/>
  </r>
  <r>
    <s v="Mars"/>
    <d v="2017-03-20T00:00:00"/>
    <s v="Local transport"/>
    <s v="Mission No13: Aller -aflao"/>
    <x v="1"/>
    <x v="2"/>
    <m/>
    <n v="500"/>
    <n v="1111847"/>
    <s v="I26"/>
    <x v="1"/>
    <s v="I26-r"/>
    <s v="OUI"/>
  </r>
  <r>
    <s v="Mars"/>
    <d v="2017-03-20T00:00:00"/>
    <s v="Local transport"/>
    <s v="Mission No13: aflao-Sebevito"/>
    <x v="1"/>
    <x v="2"/>
    <m/>
    <n v="300"/>
    <n v="1111547"/>
    <s v="I26"/>
    <x v="1"/>
    <s v="I26-r"/>
    <s v="OUI"/>
  </r>
  <r>
    <s v="Mars"/>
    <d v="2017-03-20T00:00:00"/>
    <s v="Local transport"/>
    <s v="Mission No13: sebevito-bureau"/>
    <x v="1"/>
    <x v="2"/>
    <m/>
    <n v="500"/>
    <n v="1111047"/>
    <s v="I26"/>
    <x v="1"/>
    <s v="I26-r"/>
    <s v="OUI"/>
  </r>
  <r>
    <s v="Mars"/>
    <d v="2017-03-20T00:00:00"/>
    <s v="Local transport"/>
    <s v="Mission No6: aller-sogbossito"/>
    <x v="1"/>
    <x v="2"/>
    <m/>
    <n v="700"/>
    <n v="1110347"/>
    <s v="I33"/>
    <x v="1"/>
    <s v="I33-r"/>
    <s v="OUI"/>
  </r>
  <r>
    <s v="Mars"/>
    <d v="2017-03-20T00:00:00"/>
    <s v="Local transport"/>
    <s v="Mission No6: sogbossito-zanguera"/>
    <x v="1"/>
    <x v="2"/>
    <m/>
    <n v="500"/>
    <n v="1109847"/>
    <s v="I33"/>
    <x v="1"/>
    <s v="I33-r"/>
    <s v="OUI"/>
  </r>
  <r>
    <s v="Mars"/>
    <d v="2017-03-20T00:00:00"/>
    <s v="Local transport"/>
    <s v="Mission No6: zanguera-segbe"/>
    <x v="1"/>
    <x v="2"/>
    <m/>
    <n v="400"/>
    <n v="1109447"/>
    <s v="I33"/>
    <x v="1"/>
    <s v="I33-r"/>
    <s v="OUI"/>
  </r>
  <r>
    <s v="Mars"/>
    <d v="2017-03-20T00:00:00"/>
    <s v="Local transport"/>
    <s v="Mission No6: segbe-bureau"/>
    <x v="1"/>
    <x v="2"/>
    <m/>
    <n v="500"/>
    <n v="1108947"/>
    <s v="I33"/>
    <x v="1"/>
    <s v="I33-r"/>
    <s v="OUI"/>
  </r>
  <r>
    <s v="Mars"/>
    <d v="2017-03-20T00:00:00"/>
    <s v="Viande"/>
    <s v="Mission No6: viande de pithon"/>
    <x v="2"/>
    <x v="2"/>
    <m/>
    <n v="500"/>
    <n v="1108447"/>
    <s v="I33"/>
    <x v="1"/>
    <s v="I33-r"/>
    <s v="OUI"/>
  </r>
  <r>
    <s v="Mars"/>
    <d v="2017-03-20T00:00:00"/>
    <s v="Boisson"/>
    <s v="Mission No6: x2"/>
    <x v="2"/>
    <x v="2"/>
    <m/>
    <n v="1100"/>
    <n v="1107347"/>
    <s v="I33"/>
    <x v="1"/>
    <s v="I33-r"/>
    <s v="OUI"/>
  </r>
  <r>
    <s v="Mars"/>
    <d v="2017-03-20T00:00:00"/>
    <s v="Local transport"/>
    <s v="Maison -bureau-maison"/>
    <x v="1"/>
    <x v="2"/>
    <m/>
    <n v="1000"/>
    <n v="1106347"/>
    <s v="I33"/>
    <x v="1"/>
    <s v="I33-r"/>
    <s v="OUI"/>
  </r>
  <r>
    <s v="Mars"/>
    <d v="2017-03-20T00:00:00"/>
    <s v="Local transport"/>
    <s v="Operation tortue: Aller retour interpol"/>
    <x v="1"/>
    <x v="1"/>
    <m/>
    <n v="800"/>
    <n v="1105547"/>
    <s v="NICOLE"/>
    <x v="1"/>
    <s v="NICOLE-r"/>
    <s v="OUI"/>
  </r>
  <r>
    <s v="Mars"/>
    <d v="2017-03-20T00:00:00"/>
    <s v="Impression"/>
    <s v="Impression x2"/>
    <x v="4"/>
    <x v="3"/>
    <m/>
    <n v="100"/>
    <n v="1105447"/>
    <s v="DAVID"/>
    <x v="1"/>
    <s v="DAVID-r"/>
    <s v="NON"/>
  </r>
  <r>
    <s v="Mars"/>
    <d v="2017-03-20T00:00:00"/>
    <s v="Local transport"/>
    <s v="Maison-prison -Maison"/>
    <x v="1"/>
    <x v="1"/>
    <m/>
    <n v="1000"/>
    <n v="1104447"/>
    <s v="DARIUS"/>
    <x v="1"/>
    <s v="DARIUS-r"/>
    <s v="OUI"/>
  </r>
  <r>
    <s v="Mars"/>
    <d v="2017-03-20T00:00:00"/>
    <s v="Nourriture"/>
    <s v="pour les detenus"/>
    <x v="11"/>
    <x v="1"/>
    <m/>
    <n v="1000"/>
    <n v="1103447"/>
    <s v="DARIUS"/>
    <x v="1"/>
    <s v="DARIUS-r"/>
    <s v="OUI"/>
  </r>
  <r>
    <s v="Mars"/>
    <d v="2017-03-20T00:00:00"/>
    <s v="Local transport"/>
    <s v="Maison -bureau-maison"/>
    <x v="1"/>
    <x v="1"/>
    <m/>
    <n v="1000"/>
    <n v="1102447"/>
    <s v="FIDAR"/>
    <x v="1"/>
    <s v="FIDAR-r"/>
    <s v="OUI"/>
  </r>
  <r>
    <s v="Mars"/>
    <d v="2017-03-21T00:00:00"/>
    <s v="Local transport"/>
    <s v="Aller bureau  retour prison"/>
    <x v="1"/>
    <x v="1"/>
    <m/>
    <n v="800"/>
    <n v="1101647"/>
    <s v="NICOLE"/>
    <x v="1"/>
    <s v="NICOLE-r"/>
    <s v="OUI"/>
  </r>
  <r>
    <s v="Mars"/>
    <d v="2017-03-21T00:00:00"/>
    <s v="Nourriture"/>
    <s v="pour les detenus"/>
    <x v="11"/>
    <x v="1"/>
    <m/>
    <n v="1000"/>
    <n v="1100647"/>
    <s v="NICOLE"/>
    <x v="1"/>
    <s v="NICOLE-r"/>
    <s v="OUI"/>
  </r>
  <r>
    <s v="Mars"/>
    <d v="2017-03-21T00:00:00"/>
    <s v="Local transport"/>
    <s v="Maison -bureau-maison"/>
    <x v="1"/>
    <x v="2"/>
    <m/>
    <n v="1000"/>
    <n v="1099647"/>
    <s v="I33"/>
    <x v="1"/>
    <s v="I33-r"/>
    <s v="OUI"/>
  </r>
  <r>
    <s v="Mars"/>
    <d v="2017-03-21T00:00:00"/>
    <s v="Local transport"/>
    <s v="Mission No14: Aller -nyekonakpoe"/>
    <x v="1"/>
    <x v="2"/>
    <m/>
    <n v="500"/>
    <n v="1099147"/>
    <s v="I26"/>
    <x v="1"/>
    <s v="I26-r"/>
    <s v="OUI"/>
  </r>
  <r>
    <s v="Mars"/>
    <d v="2017-03-21T00:00:00"/>
    <s v="Local transport"/>
    <s v="Mission No14: Nyekonakpoe-Atikpodji"/>
    <x v="1"/>
    <x v="2"/>
    <m/>
    <n v="300"/>
    <n v="1098847"/>
    <s v="I26"/>
    <x v="1"/>
    <s v="I26-r"/>
    <s v="OUI"/>
  </r>
  <r>
    <s v="Mars"/>
    <d v="2017-03-21T00:00:00"/>
    <s v="Local transport"/>
    <s v="Mission No14: Atikpodji-bureau"/>
    <x v="1"/>
    <x v="2"/>
    <m/>
    <n v="700"/>
    <n v="1098147"/>
    <s v="I26"/>
    <x v="1"/>
    <s v="I26-r"/>
    <s v="OUI"/>
  </r>
  <r>
    <s v="Mars"/>
    <d v="2017-03-21T00:00:00"/>
    <s v="Impression"/>
    <s v="x6"/>
    <x v="4"/>
    <x v="1"/>
    <m/>
    <n v="300"/>
    <n v="1097847"/>
    <s v="FIDAR"/>
    <x v="1"/>
    <s v="FIDAR-r"/>
    <s v="OUI"/>
  </r>
  <r>
    <s v="Mars"/>
    <d v="2017-03-21T00:00:00"/>
    <s v="Envellope"/>
    <s v="x1"/>
    <x v="4"/>
    <x v="1"/>
    <m/>
    <n v="100"/>
    <n v="1097747"/>
    <s v="FIDAR"/>
    <x v="1"/>
    <s v="FIDAR-r"/>
    <s v="OUI"/>
  </r>
  <r>
    <s v="Mars"/>
    <d v="2017-03-21T00:00:00"/>
    <s v="Local transport"/>
    <s v="Aller-Cyber-bureau Bakenou"/>
    <x v="1"/>
    <x v="1"/>
    <m/>
    <n v="400"/>
    <n v="1097347"/>
    <s v="FIDAR"/>
    <x v="1"/>
    <s v="FIDAR-r"/>
    <s v="OUI"/>
  </r>
  <r>
    <s v="Mars"/>
    <d v="2017-03-21T00:00:00"/>
    <s v="Local transport"/>
    <s v="bureau Bakenou-MERF-bureau"/>
    <x v="1"/>
    <x v="1"/>
    <m/>
    <n v="1200"/>
    <n v="1096147"/>
    <s v="FIDAR"/>
    <x v="1"/>
    <s v="FIDAR-r"/>
    <s v="OUI"/>
  </r>
  <r>
    <s v="Mars"/>
    <d v="2017-03-21T00:00:00"/>
    <s v="Local transport"/>
    <s v="Mission No7: Aller -Atigangome"/>
    <x v="1"/>
    <x v="2"/>
    <m/>
    <n v="600"/>
    <n v="1095547"/>
    <s v="I33"/>
    <x v="1"/>
    <s v="I33-r"/>
    <s v="OUI"/>
  </r>
  <r>
    <s v="Mars"/>
    <d v="2017-03-21T00:00:00"/>
    <s v="Local transport"/>
    <s v="Mission No7:Atigagome-Agoe kitidjan"/>
    <x v="1"/>
    <x v="2"/>
    <m/>
    <n v="900"/>
    <n v="1094647"/>
    <s v="I33"/>
    <x v="1"/>
    <s v="I33-r"/>
    <s v="OUI"/>
  </r>
  <r>
    <s v="Mars"/>
    <d v="2017-03-21T00:00:00"/>
    <s v="Local transport"/>
    <s v="Mission No7:Agoe kitidjan-Kegue sogbedji"/>
    <x v="1"/>
    <x v="2"/>
    <m/>
    <n v="300"/>
    <n v="1094347"/>
    <s v="I33"/>
    <x v="1"/>
    <s v="I33-r"/>
    <s v="OUI"/>
  </r>
  <r>
    <s v="Mars"/>
    <d v="2017-03-21T00:00:00"/>
    <s v="Local transport"/>
    <s v="Mission No7: Kegue sogbedji-bureau"/>
    <x v="1"/>
    <x v="2"/>
    <m/>
    <n v="600"/>
    <n v="1093747"/>
    <s v="I33"/>
    <x v="1"/>
    <s v="I33-r"/>
    <s v="OUI"/>
  </r>
  <r>
    <s v="Mars"/>
    <d v="2017-03-21T00:00:00"/>
    <s v="Telephone"/>
    <s v="2x1000 for Mensah"/>
    <x v="7"/>
    <x v="3"/>
    <m/>
    <n v="2000"/>
    <n v="1091747"/>
    <s v="DAVID"/>
    <x v="1"/>
    <s v="DAVID-25"/>
    <s v="OUI"/>
  </r>
  <r>
    <s v="Mars"/>
    <d v="2017-03-21T00:00:00"/>
    <s v="Reparation Telephone"/>
    <s v="de I60"/>
    <x v="6"/>
    <x v="2"/>
    <m/>
    <n v="3000"/>
    <n v="1088747"/>
    <s v="I60"/>
    <x v="1"/>
    <s v="I60-3"/>
    <s v="OUI"/>
  </r>
  <r>
    <s v="Mars"/>
    <d v="2017-03-21T00:00:00"/>
    <s v="Local transport"/>
    <s v="Aller retour (chez le reparateur)"/>
    <x v="1"/>
    <x v="2"/>
    <m/>
    <n v="200"/>
    <n v="1088547"/>
    <s v="I60"/>
    <x v="1"/>
    <s v="I60-r"/>
    <s v="OUI"/>
  </r>
  <r>
    <s v="Mars"/>
    <d v="2017-03-21T00:00:00"/>
    <s v="Local transport"/>
    <s v="aller retour interpole"/>
    <x v="1"/>
    <x v="1"/>
    <m/>
    <n v="1000"/>
    <n v="1087547"/>
    <s v="NICOLE"/>
    <x v="1"/>
    <s v="NICOLE-r"/>
    <s v="OUI"/>
  </r>
  <r>
    <s v="Mars"/>
    <d v="2017-03-21T00:00:00"/>
    <s v="Nourriture"/>
    <s v="pour les detenus"/>
    <x v="11"/>
    <x v="1"/>
    <m/>
    <n v="1000"/>
    <n v="1086547"/>
    <s v="NICOLE"/>
    <x v="1"/>
    <s v="NICOLE-r"/>
    <s v="OUI"/>
  </r>
  <r>
    <s v="Mars"/>
    <d v="2017-03-21T00:00:00"/>
    <s v="Photocopie"/>
    <s v="x6, proces verbal"/>
    <x v="4"/>
    <x v="1"/>
    <m/>
    <n v="60"/>
    <n v="1086487"/>
    <s v="DARIUS"/>
    <x v="1"/>
    <s v="DARIUS-1"/>
    <s v="OUI"/>
  </r>
  <r>
    <s v="Mars"/>
    <d v="2017-03-21T00:00:00"/>
    <s v="Local transport"/>
    <s v="Maison -bureau-maison"/>
    <x v="1"/>
    <x v="1"/>
    <m/>
    <n v="1000"/>
    <n v="1085487"/>
    <s v="FIDAR"/>
    <x v="1"/>
    <s v="FIDAR-r"/>
    <s v="OUI"/>
  </r>
  <r>
    <s v="Mars"/>
    <d v="2017-03-22T00:00:00"/>
    <s v="Local transport"/>
    <s v="Maison -bureau-maison"/>
    <x v="1"/>
    <x v="2"/>
    <m/>
    <n v="1000"/>
    <n v="1084487"/>
    <s v="I33"/>
    <x v="1"/>
    <s v="I33-r"/>
    <s v="OUI"/>
  </r>
  <r>
    <s v="Mars"/>
    <d v="2017-03-22T00:00:00"/>
    <s v="Local transport"/>
    <s v="Maion-interpole-tribunal-bureau"/>
    <x v="1"/>
    <x v="1"/>
    <m/>
    <n v="1200"/>
    <n v="1083287"/>
    <s v="DARIUS"/>
    <x v="1"/>
    <s v="DARIUS-r"/>
    <s v="OUI"/>
  </r>
  <r>
    <s v="Mars"/>
    <d v="2017-03-22T00:00:00"/>
    <s v="Nourriture"/>
    <s v="pour les detenus"/>
    <x v="11"/>
    <x v="1"/>
    <m/>
    <n v="1000"/>
    <n v="1082287"/>
    <s v="DARIUS"/>
    <x v="1"/>
    <s v="DARIUS-r"/>
    <s v="OUI"/>
  </r>
  <r>
    <s v="Mars"/>
    <d v="2017-03-22T00:00:00"/>
    <s v="Local transport"/>
    <s v="Aller retour boutique pour carte de recharge"/>
    <x v="1"/>
    <x v="3"/>
    <m/>
    <n v="400"/>
    <n v="1081887"/>
    <s v="DAVID"/>
    <x v="1"/>
    <s v="DAVID-r"/>
    <s v="OUI"/>
  </r>
  <r>
    <s v="Mars"/>
    <d v="2017-03-22T00:00:00"/>
    <s v="Telephone"/>
    <s v="5x2000"/>
    <x v="7"/>
    <x v="3"/>
    <m/>
    <n v="10000"/>
    <n v="1071887"/>
    <s v="DAVID"/>
    <x v="1"/>
    <s v="DAVID-26"/>
    <s v="OUI"/>
  </r>
  <r>
    <s v="Mars"/>
    <d v="2017-03-22T00:00:00"/>
    <s v="Local transport"/>
    <s v="Mission No9:Aller retour aflao"/>
    <x v="1"/>
    <x v="2"/>
    <m/>
    <n v="1000"/>
    <n v="1070887"/>
    <s v="I60"/>
    <x v="1"/>
    <s v="I60-r"/>
    <s v="OUI"/>
  </r>
  <r>
    <s v="Mars"/>
    <d v="2017-03-22T00:00:00"/>
    <s v="Boisson"/>
    <s v="Mission No9: x2"/>
    <x v="2"/>
    <x v="2"/>
    <m/>
    <n v="1100"/>
    <n v="1069787"/>
    <s v="I60"/>
    <x v="1"/>
    <s v="I60-r"/>
    <s v="OUI"/>
  </r>
  <r>
    <s v="Mars"/>
    <d v="2017-03-22T00:00:00"/>
    <s v="Local transport"/>
    <s v="Mision No8:Aller -sogbossito"/>
    <x v="1"/>
    <x v="2"/>
    <m/>
    <n v="700"/>
    <n v="1069087"/>
    <s v="I33"/>
    <x v="1"/>
    <s v="I33-r"/>
    <s v="OUI"/>
  </r>
  <r>
    <s v="Mars"/>
    <d v="2017-03-22T00:00:00"/>
    <s v="Local transport"/>
    <s v="Mision No8: sogbossito-Adidogome"/>
    <x v="1"/>
    <x v="2"/>
    <m/>
    <n v="500"/>
    <n v="1068587"/>
    <s v="I33"/>
    <x v="1"/>
    <s v="I33-r"/>
    <s v="OUI"/>
  </r>
  <r>
    <s v="Mars"/>
    <d v="2017-03-22T00:00:00"/>
    <s v="Local transport"/>
    <s v="Mision No8:Adidogome-Togo 2000"/>
    <x v="1"/>
    <x v="2"/>
    <m/>
    <n v="800"/>
    <n v="1067787"/>
    <s v="I33"/>
    <x v="1"/>
    <s v="I33-r"/>
    <s v="OUI"/>
  </r>
  <r>
    <s v="Mars"/>
    <d v="2017-03-22T00:00:00"/>
    <s v="Local transport"/>
    <s v="Mision No8: togo 2000-bureau"/>
    <x v="1"/>
    <x v="2"/>
    <m/>
    <n v="600"/>
    <n v="1067187"/>
    <s v="I33"/>
    <x v="1"/>
    <s v="I33-r"/>
    <s v="OUI"/>
  </r>
  <r>
    <s v="Mars"/>
    <d v="2017-03-22T00:00:00"/>
    <s v="Viande"/>
    <s v="Mission No8"/>
    <x v="2"/>
    <x v="2"/>
    <m/>
    <n v="500"/>
    <n v="1066687"/>
    <s v="I33"/>
    <x v="1"/>
    <s v="I33-r"/>
    <s v="OUI"/>
  </r>
  <r>
    <s v="Mars"/>
    <d v="2017-03-22T00:00:00"/>
    <s v="Local transport"/>
    <s v="Mission No15: Aller -TP3"/>
    <x v="1"/>
    <x v="2"/>
    <m/>
    <n v="700"/>
    <n v="1065987"/>
    <s v="I26"/>
    <x v="1"/>
    <s v="I26-r"/>
    <s v="OUI"/>
  </r>
  <r>
    <s v="Mars"/>
    <d v="2017-03-22T00:00:00"/>
    <s v="Local transport"/>
    <s v="Mission No15:TP3-Deckon"/>
    <x v="1"/>
    <x v="2"/>
    <m/>
    <n v="300"/>
    <n v="1065687"/>
    <s v="I26"/>
    <x v="1"/>
    <s v="I26-r"/>
    <s v="OUI"/>
  </r>
  <r>
    <s v="Mars"/>
    <d v="2017-03-22T00:00:00"/>
    <s v="Local transport"/>
    <s v="Mission No15: Deckon-bureau"/>
    <x v="1"/>
    <x v="2"/>
    <m/>
    <n v="500"/>
    <n v="1065187"/>
    <s v="I26"/>
    <x v="1"/>
    <s v="I26-r"/>
    <s v="OUI"/>
  </r>
  <r>
    <s v="Mars"/>
    <d v="2017-03-22T00:00:00"/>
    <s v="Boisson"/>
    <s v="Mission No15"/>
    <x v="2"/>
    <x v="2"/>
    <m/>
    <n v="1100"/>
    <n v="1064087"/>
    <s v="I26"/>
    <x v="1"/>
    <s v="I26-r"/>
    <s v="OUI"/>
  </r>
  <r>
    <s v="Mars"/>
    <d v="2017-03-22T00:00:00"/>
    <s v="Forfait internet"/>
    <s v="Pocket wifi de Mensah"/>
    <x v="5"/>
    <x v="4"/>
    <m/>
    <n v="10000"/>
    <n v="1054087"/>
    <s v="MENSAH"/>
    <x v="1"/>
    <s v="MENSAH-12"/>
    <s v="OUI"/>
  </r>
  <r>
    <s v="Mars"/>
    <d v="2017-03-22T00:00:00"/>
    <s v="Impression"/>
    <s v="x2, couleur"/>
    <x v="4"/>
    <x v="3"/>
    <m/>
    <n v="500"/>
    <n v="1053587"/>
    <s v="DAVID"/>
    <x v="1"/>
    <s v="DAVID-27"/>
    <s v="OUI"/>
  </r>
  <r>
    <s v="Mars"/>
    <d v="2017-03-22T00:00:00"/>
    <s v="Local transport"/>
    <s v="Maison -bureau-maison"/>
    <x v="1"/>
    <x v="1"/>
    <m/>
    <n v="1000"/>
    <n v="1052587"/>
    <s v="FIDAR"/>
    <x v="1"/>
    <s v="FIDAR-r"/>
    <s v="OUI"/>
  </r>
  <r>
    <s v="Mars"/>
    <d v="2017-03-22T00:00:00"/>
    <s v="Telephone"/>
    <s v="Operation tortue: 1x1000 for nicole"/>
    <x v="7"/>
    <x v="3"/>
    <m/>
    <n v="1000"/>
    <n v="1051587"/>
    <s v="DAVID"/>
    <x v="1"/>
    <s v="DAVID-26"/>
    <s v="OUI"/>
  </r>
  <r>
    <s v="Mars"/>
    <d v="2017-03-23T00:00:00"/>
    <s v="Bonus"/>
    <s v="a I60 pour operation 66 tortues"/>
    <x v="12"/>
    <x v="2"/>
    <m/>
    <n v="60000"/>
    <n v="991587"/>
    <s v="RENS"/>
    <x v="1"/>
    <s v="RENS-3"/>
    <s v="OUI"/>
  </r>
  <r>
    <s v="Mars"/>
    <d v="2017-03-23T00:00:00"/>
    <s v="Local transport"/>
    <s v="Mission No16: Aller -port"/>
    <x v="1"/>
    <x v="2"/>
    <m/>
    <n v="700"/>
    <n v="990887"/>
    <s v="I26"/>
    <x v="1"/>
    <s v="I26-r"/>
    <s v="OUI"/>
  </r>
  <r>
    <s v="Mars"/>
    <d v="2017-03-23T00:00:00"/>
    <s v="Local transport"/>
    <s v="Mission No16: Port-Deckon"/>
    <x v="1"/>
    <x v="2"/>
    <m/>
    <n v="300"/>
    <n v="990587"/>
    <s v="I26"/>
    <x v="1"/>
    <s v="I26-r"/>
    <s v="OUI"/>
  </r>
  <r>
    <s v="Mars"/>
    <d v="2017-03-23T00:00:00"/>
    <s v="Local transport"/>
    <s v="Mission No16:Deckon-bureau"/>
    <x v="1"/>
    <x v="2"/>
    <m/>
    <n v="500"/>
    <n v="990087"/>
    <s v="I26"/>
    <x v="1"/>
    <s v="I26-r"/>
    <s v="OUI"/>
  </r>
  <r>
    <s v="Mars"/>
    <d v="2017-03-23T00:00:00"/>
    <s v="Local transport"/>
    <s v="Mission No9: Aller -Attikpodji"/>
    <x v="1"/>
    <x v="2"/>
    <m/>
    <n v="500"/>
    <n v="989587"/>
    <s v="I60"/>
    <x v="1"/>
    <s v="I60-r"/>
    <s v="OUI"/>
  </r>
  <r>
    <s v="Mars"/>
    <d v="2017-03-23T00:00:00"/>
    <s v="Local transport"/>
    <s v="Mission No9:Attikpodji-Sarakawa"/>
    <x v="1"/>
    <x v="2"/>
    <m/>
    <n v="300"/>
    <n v="989287"/>
    <s v="I60"/>
    <x v="1"/>
    <s v="I60-r"/>
    <s v="OUI"/>
  </r>
  <r>
    <s v="Mars"/>
    <d v="2017-03-23T00:00:00"/>
    <s v="Local transport"/>
    <s v="Mission No9:Sarakawa-bureau"/>
    <x v="1"/>
    <x v="2"/>
    <m/>
    <n v="700"/>
    <n v="988587"/>
    <s v="I60"/>
    <x v="1"/>
    <s v="I60-r"/>
    <s v="OUI"/>
  </r>
  <r>
    <s v="Mars"/>
    <d v="2017-03-23T00:00:00"/>
    <s v="Local transport"/>
    <s v="Mission No9: Aller-zanguera"/>
    <x v="1"/>
    <x v="2"/>
    <m/>
    <n v="700"/>
    <n v="987887"/>
    <s v="I33"/>
    <x v="1"/>
    <s v="I33-r"/>
    <s v="OUI"/>
  </r>
  <r>
    <s v="Mars"/>
    <d v="2017-03-23T00:00:00"/>
    <s v="Local transport"/>
    <s v="Mission No9:zanguera-kegue"/>
    <x v="1"/>
    <x v="2"/>
    <m/>
    <n v="800"/>
    <n v="987087"/>
    <s v="I33"/>
    <x v="1"/>
    <s v="I33-r"/>
    <s v="OUI"/>
  </r>
  <r>
    <s v="Mars"/>
    <d v="2017-03-23T00:00:00"/>
    <s v="Local transport"/>
    <s v="Mission No9: kegue-bureau"/>
    <x v="1"/>
    <x v="2"/>
    <m/>
    <n v="600"/>
    <n v="986487"/>
    <s v="I33"/>
    <x v="1"/>
    <s v="I33-r"/>
    <s v="OUI"/>
  </r>
  <r>
    <s v="Mars"/>
    <d v="2017-03-23T00:00:00"/>
    <s v="Boisson"/>
    <s v="Mission No9: x2"/>
    <x v="2"/>
    <x v="2"/>
    <m/>
    <n v="1100"/>
    <n v="985387"/>
    <s v="I33"/>
    <x v="1"/>
    <s v="I33-r"/>
    <s v="OUI"/>
  </r>
  <r>
    <s v="Mars"/>
    <d v="2017-03-23T00:00:00"/>
    <s v="Telephone"/>
    <s v="Operation tortue: 1x1000 for Darius"/>
    <x v="7"/>
    <x v="3"/>
    <m/>
    <n v="1000"/>
    <n v="984387"/>
    <s v="DAVID"/>
    <x v="1"/>
    <s v="DAVID-28"/>
    <s v="OUI"/>
  </r>
  <r>
    <s v="Mars"/>
    <d v="2017-03-23T00:00:00"/>
    <s v="Ecobank transfer"/>
    <m/>
    <x v="0"/>
    <x v="0"/>
    <n v="2000000"/>
    <m/>
    <n v="2984387"/>
    <m/>
    <x v="1"/>
    <m/>
    <s v="OUI"/>
  </r>
  <r>
    <s v="Mars"/>
    <d v="2017-03-23T00:00:00"/>
    <s v="Frais Avocat"/>
    <s v="Pour defendre le cas des 66 bebes tortue"/>
    <x v="13"/>
    <x v="1"/>
    <m/>
    <n v="400000"/>
    <n v="2584387"/>
    <s v="MENSAH"/>
    <x v="1"/>
    <s v="MENSAH-13"/>
    <s v="OUI"/>
  </r>
  <r>
    <s v="Mars"/>
    <d v="2017-03-23T00:00:00"/>
    <s v="Local transport"/>
    <s v="Aller retour Ecobank"/>
    <x v="1"/>
    <x v="3"/>
    <m/>
    <n v="700"/>
    <n v="2583687"/>
    <s v="DAVID"/>
    <x v="1"/>
    <s v="DAVID-r"/>
    <s v="OUI"/>
  </r>
  <r>
    <s v="Mars"/>
    <d v="2017-03-23T00:00:00"/>
    <s v="Local transport"/>
    <s v="Maison -bureau-maison"/>
    <x v="1"/>
    <x v="2"/>
    <m/>
    <n v="1000"/>
    <n v="2582687"/>
    <s v="I33"/>
    <x v="1"/>
    <s v="I33-r"/>
    <s v="OUI"/>
  </r>
  <r>
    <s v="Mars"/>
    <d v="2017-03-23T00:00:00"/>
    <s v="Local transport"/>
    <s v="Maison -bureau-maison"/>
    <x v="1"/>
    <x v="1"/>
    <m/>
    <n v="1000"/>
    <n v="2581687"/>
    <s v="FIDAR"/>
    <x v="1"/>
    <s v="FIDAR-r"/>
    <s v="OUI"/>
  </r>
  <r>
    <s v="Mars"/>
    <d v="2017-03-24T00:00:00"/>
    <s v="Local transport"/>
    <s v="Maison -bureau-maison"/>
    <x v="1"/>
    <x v="2"/>
    <m/>
    <n v="1000"/>
    <n v="2580687"/>
    <s v="I33"/>
    <x v="1"/>
    <s v="I33-r"/>
    <s v="OUI"/>
  </r>
  <r>
    <s v="Mars"/>
    <d v="2017-03-24T00:00:00"/>
    <s v="Local transport"/>
    <s v="Maison -bureau-maison"/>
    <x v="1"/>
    <x v="1"/>
    <m/>
    <n v="1000"/>
    <n v="2579687"/>
    <s v="FIDAR"/>
    <x v="1"/>
    <s v="FIDAR-r"/>
    <s v="OUI"/>
  </r>
  <r>
    <s v="Mars"/>
    <d v="2017-03-24T00:00:00"/>
    <s v="Lait peak"/>
    <s v="x1"/>
    <x v="4"/>
    <x v="3"/>
    <m/>
    <n v="3300"/>
    <n v="2576387"/>
    <s v="DAVID"/>
    <x v="1"/>
    <s v="DAVID-29"/>
    <s v="OUI"/>
  </r>
  <r>
    <s v="Mars"/>
    <d v="2017-03-24T00:00:00"/>
    <s v="Sucre"/>
    <s v="x1"/>
    <x v="4"/>
    <x v="3"/>
    <m/>
    <n v="1350"/>
    <n v="2575037"/>
    <s v="DAVID"/>
    <x v="1"/>
    <s v="DAVID-29"/>
    <s v="OUI"/>
  </r>
  <r>
    <s v="Mars"/>
    <d v="2017-03-24T00:00:00"/>
    <s v="Nettoyant"/>
    <s v="x1"/>
    <x v="4"/>
    <x v="3"/>
    <m/>
    <n v="1150"/>
    <n v="2573887"/>
    <s v="DAVID"/>
    <x v="1"/>
    <s v="DAVID-29"/>
    <s v="OUI"/>
  </r>
  <r>
    <s v="Mars"/>
    <d v="2017-03-24T00:00:00"/>
    <s v="Corde pour linge"/>
    <s v="x1"/>
    <x v="4"/>
    <x v="3"/>
    <m/>
    <n v="1600"/>
    <n v="2572287"/>
    <s v="DAVID"/>
    <x v="1"/>
    <s v="DAVID-29"/>
    <s v="OUI"/>
  </r>
  <r>
    <s v="Mars"/>
    <d v="2017-03-24T00:00:00"/>
    <s v="Local transport"/>
    <s v="Aller -retour Ramco "/>
    <x v="1"/>
    <x v="3"/>
    <m/>
    <n v="600"/>
    <n v="2571687"/>
    <s v="DAVID"/>
    <x v="1"/>
    <s v="DAVID-r"/>
    <s v="OUI"/>
  </r>
  <r>
    <s v="Mars"/>
    <d v="2017-03-24T00:00:00"/>
    <s v="Local transport"/>
    <s v="Mission No17: Aller -deckon"/>
    <x v="1"/>
    <x v="2"/>
    <m/>
    <n v="500"/>
    <n v="2571187"/>
    <s v="I26"/>
    <x v="1"/>
    <s v="I26-r"/>
    <s v="OUI"/>
  </r>
  <r>
    <s v="Mars"/>
    <d v="2017-03-24T00:00:00"/>
    <s v="Inter city"/>
    <s v="Mission No17: Deckon-Tsevie"/>
    <x v="1"/>
    <x v="2"/>
    <m/>
    <n v="500"/>
    <n v="2570687"/>
    <s v="I26"/>
    <x v="1"/>
    <s v="I26-r"/>
    <s v="OUI"/>
  </r>
  <r>
    <s v="Mars"/>
    <d v="2017-03-24T00:00:00"/>
    <s v="Local transport"/>
    <s v="Mission No17:Inter urbain "/>
    <x v="1"/>
    <x v="2"/>
    <m/>
    <n v="2000"/>
    <n v="2568687"/>
    <s v="I26"/>
    <x v="1"/>
    <s v="I26-r"/>
    <s v="OUI"/>
  </r>
  <r>
    <s v="Mars"/>
    <d v="2017-03-24T00:00:00"/>
    <s v="Boisson"/>
    <s v="Mission No17:x2"/>
    <x v="2"/>
    <x v="2"/>
    <m/>
    <n v="1100"/>
    <n v="2567587"/>
    <s v="I26"/>
    <x v="1"/>
    <s v="I26-r"/>
    <s v="OUI"/>
  </r>
  <r>
    <s v="Mars"/>
    <d v="2017-03-24T00:00:00"/>
    <s v="Inter city"/>
    <s v="Mission No17:Tsevie-GTA"/>
    <x v="1"/>
    <x v="2"/>
    <m/>
    <n v="500"/>
    <n v="2567087"/>
    <s v="I26"/>
    <x v="1"/>
    <s v="I26-r"/>
    <s v="OUI"/>
  </r>
  <r>
    <s v="Mars"/>
    <d v="2017-03-24T00:00:00"/>
    <s v="Local transport"/>
    <s v="Mission No17: GTA-bureau"/>
    <x v="1"/>
    <x v="2"/>
    <m/>
    <n v="300"/>
    <n v="2566787"/>
    <s v="I26"/>
    <x v="1"/>
    <s v="I26-r"/>
    <s v="OUI"/>
  </r>
  <r>
    <s v="Mars"/>
    <d v="2017-03-24T00:00:00"/>
    <s v="Local transport"/>
    <s v="Aller retour prison"/>
    <x v="1"/>
    <x v="1"/>
    <m/>
    <n v="700"/>
    <n v="2566087"/>
    <s v="FIDAR"/>
    <x v="1"/>
    <s v="FIDAR-r"/>
    <s v="OUI"/>
  </r>
  <r>
    <s v="Mars"/>
    <d v="2017-03-24T00:00:00"/>
    <s v="Nourriture"/>
    <s v="pour les detenus"/>
    <x v="11"/>
    <x v="1"/>
    <m/>
    <n v="1000"/>
    <n v="2565087"/>
    <s v="FIDAR"/>
    <x v="1"/>
    <s v="FIDAR-r"/>
    <s v="OUI"/>
  </r>
  <r>
    <s v="Mars"/>
    <d v="2017-03-24T00:00:00"/>
    <s v="Frais de visite"/>
    <s v="prison"/>
    <x v="11"/>
    <x v="1"/>
    <m/>
    <n v="2000"/>
    <n v="2563087"/>
    <s v="FIDAR"/>
    <x v="1"/>
    <s v="FIDAR-r"/>
    <s v="OUI"/>
  </r>
  <r>
    <s v="Mars"/>
    <d v="2017-03-24T00:00:00"/>
    <s v="Local transport"/>
    <s v="Mission No10: Aller -hedranawoe"/>
    <x v="1"/>
    <x v="2"/>
    <m/>
    <n v="400"/>
    <n v="2562687"/>
    <s v="I33"/>
    <x v="1"/>
    <s v="I33-r"/>
    <s v="OUI"/>
  </r>
  <r>
    <s v="Mars"/>
    <d v="2017-03-24T00:00:00"/>
    <s v="Local transport"/>
    <s v="Mission No10:Hedranawoe-echangeur"/>
    <x v="1"/>
    <x v="2"/>
    <m/>
    <n v="300"/>
    <n v="2562387"/>
    <s v="I33"/>
    <x v="1"/>
    <s v="I33-r"/>
    <s v="OUI"/>
  </r>
  <r>
    <s v="Mars"/>
    <d v="2017-03-24T00:00:00"/>
    <s v="Local transport"/>
    <s v="Mission No10:Echangeur-adeticope"/>
    <x v="1"/>
    <x v="2"/>
    <m/>
    <n v="200"/>
    <n v="2562187"/>
    <s v="I33"/>
    <x v="1"/>
    <s v="I33-r"/>
    <s v="OUI"/>
  </r>
  <r>
    <s v="Mars"/>
    <d v="2017-03-24T00:00:00"/>
    <s v="Boisson"/>
    <s v="Mission No10: x2"/>
    <x v="2"/>
    <x v="2"/>
    <m/>
    <n v="1100"/>
    <n v="2561087"/>
    <s v="I33"/>
    <x v="1"/>
    <s v="I33-r"/>
    <s v="OUI"/>
  </r>
  <r>
    <s v="Mars"/>
    <d v="2017-03-24T00:00:00"/>
    <s v="Local transport"/>
    <s v="Mission No10:Adeticope-Station GTA"/>
    <x v="1"/>
    <x v="2"/>
    <m/>
    <n v="350"/>
    <n v="2560737"/>
    <s v="I33"/>
    <x v="1"/>
    <s v="I33-r"/>
    <s v="OUI"/>
  </r>
  <r>
    <s v="Mars"/>
    <d v="2017-03-24T00:00:00"/>
    <s v="Local transport"/>
    <s v="Mission No10: Gta-bureau"/>
    <x v="1"/>
    <x v="2"/>
    <m/>
    <n v="300"/>
    <n v="2560437"/>
    <s v="I33"/>
    <x v="1"/>
    <s v="I33-r"/>
    <s v="OUI"/>
  </r>
  <r>
    <s v="Mars"/>
    <d v="2017-03-24T00:00:00"/>
    <s v="Bonus"/>
    <s v="Operation tortue: 3x15000, 1x25000 pour les agents de Interpol"/>
    <x v="12"/>
    <x v="4"/>
    <m/>
    <n v="70000"/>
    <n v="2490437"/>
    <s v="RENS"/>
    <x v="1"/>
    <s v="RENS-4"/>
    <s v="OUI"/>
  </r>
  <r>
    <s v="Mars"/>
    <d v="2017-03-24T00:00:00"/>
    <s v="Local transport"/>
    <s v="aller retour Interpole"/>
    <x v="1"/>
    <x v="4"/>
    <m/>
    <n v="400"/>
    <n v="2490037"/>
    <s v="RENS"/>
    <x v="1"/>
    <s v="RENS-r"/>
    <s v="OUI"/>
  </r>
  <r>
    <s v="Mars"/>
    <d v="2017-03-24T00:00:00"/>
    <s v="Local transport"/>
    <s v="Aller retour Assigame"/>
    <x v="1"/>
    <x v="2"/>
    <m/>
    <n v="1200"/>
    <n v="2488837"/>
    <s v="I70"/>
    <x v="1"/>
    <s v="I70-r"/>
    <s v="OUI"/>
  </r>
  <r>
    <s v="Mars"/>
    <d v="2017-03-24T00:00:00"/>
    <s v="Local transport"/>
    <s v="Mission No10: Aller -Grand marche"/>
    <x v="1"/>
    <x v="2"/>
    <m/>
    <n v="600"/>
    <n v="2488237"/>
    <s v="I60"/>
    <x v="1"/>
    <s v="I60-r"/>
    <s v="OUI"/>
  </r>
  <r>
    <s v="Mars"/>
    <d v="2017-03-24T00:00:00"/>
    <s v="Local transport"/>
    <s v="Mission No10:grand marche-china town"/>
    <x v="1"/>
    <x v="2"/>
    <m/>
    <n v="200"/>
    <n v="2488037"/>
    <s v="I60"/>
    <x v="1"/>
    <s v="I60-r"/>
    <s v="OUI"/>
  </r>
  <r>
    <s v="Mars"/>
    <d v="2017-03-24T00:00:00"/>
    <s v="Local transport"/>
    <s v="Mission No10:China town-grand marche"/>
    <x v="1"/>
    <x v="2"/>
    <m/>
    <n v="200"/>
    <n v="2487837"/>
    <s v="I60"/>
    <x v="1"/>
    <s v="I60-r"/>
    <s v="OUI"/>
  </r>
  <r>
    <s v="Mars"/>
    <d v="2017-03-24T00:00:00"/>
    <s v="Local transport"/>
    <s v="Mission No10:grand marche-bureau"/>
    <x v="1"/>
    <x v="2"/>
    <m/>
    <n v="600"/>
    <n v="2487237"/>
    <s v="I60"/>
    <x v="1"/>
    <s v="I60-r"/>
    <s v="OUI"/>
  </r>
  <r>
    <s v="Mars"/>
    <d v="2017-03-24T00:00:00"/>
    <s v="Photo "/>
    <s v="Mission No9: 11x 250"/>
    <x v="2"/>
    <x v="2"/>
    <m/>
    <n v="2200"/>
    <n v="2485037"/>
    <s v="I60"/>
    <x v="1"/>
    <s v="I60-r"/>
    <s v="OUI"/>
  </r>
  <r>
    <s v="Mars"/>
    <d v="2017-03-24T00:00:00"/>
    <s v="Carburant moto"/>
    <s v="deplacement mensah"/>
    <x v="1"/>
    <x v="4"/>
    <m/>
    <n v="5000"/>
    <n v="2480037"/>
    <s v="MENSAH"/>
    <x v="1"/>
    <s v="MENSAH-14"/>
    <s v="OUI"/>
  </r>
  <r>
    <s v="Mars"/>
    <d v="2017-03-24T00:00:00"/>
    <s v="Huile a moteur"/>
    <s v="x1"/>
    <x v="1"/>
    <x v="4"/>
    <m/>
    <n v="2200"/>
    <n v="2477837"/>
    <s v="MENSAH"/>
    <x v="1"/>
    <s v="MENSAH-14"/>
    <s v="OUI"/>
  </r>
  <r>
    <s v="Mars"/>
    <d v="2017-03-25T00:00:00"/>
    <s v="Refrigerateur"/>
    <s v="x1"/>
    <x v="8"/>
    <x v="3"/>
    <m/>
    <n v="130000"/>
    <n v="2347837"/>
    <s v="RENS"/>
    <x v="1"/>
    <s v="RENS-5"/>
    <s v="OUI"/>
  </r>
  <r>
    <s v="Mars"/>
    <d v="2017-03-25T00:00:00"/>
    <s v="Poubelle"/>
    <s v="x2"/>
    <x v="4"/>
    <x v="3"/>
    <m/>
    <n v="10475"/>
    <n v="2337362"/>
    <s v="RENS"/>
    <x v="1"/>
    <s v="RENS-6"/>
    <s v="OUI"/>
  </r>
  <r>
    <s v="Mars"/>
    <d v="2017-03-25T00:00:00"/>
    <s v="Cleaning tissue"/>
    <s v="x2"/>
    <x v="4"/>
    <x v="3"/>
    <m/>
    <n v="1300"/>
    <n v="2336062"/>
    <s v="RENS"/>
    <x v="1"/>
    <s v="RENS-6"/>
    <s v="OUI"/>
  </r>
  <r>
    <s v="Mars"/>
    <d v="2017-03-25T00:00:00"/>
    <s v="Dinner"/>
    <s v="Pour Anniversaire de Mensah"/>
    <x v="9"/>
    <x v="5"/>
    <m/>
    <n v="48200"/>
    <n v="2287862"/>
    <s v="RENS"/>
    <x v="1"/>
    <s v="RENS-7"/>
    <s v="OUI"/>
  </r>
  <r>
    <s v="Mars"/>
    <d v="2017-03-27T00:00:00"/>
    <s v="Telephone"/>
    <s v="6x2000, 5x1000"/>
    <x v="7"/>
    <x v="3"/>
    <m/>
    <n v="17000"/>
    <n v="2270862"/>
    <s v="DAVID"/>
    <x v="1"/>
    <s v="DAVID-30"/>
    <s v="OUI"/>
  </r>
  <r>
    <s v="Mars"/>
    <d v="2017-03-27T00:00:00"/>
    <s v="Local transport"/>
    <s v="Aller retour boutique pour carte de recharge"/>
    <x v="1"/>
    <x v="3"/>
    <m/>
    <n v="400"/>
    <n v="2270462"/>
    <s v="DAVID"/>
    <x v="1"/>
    <s v="DAVID-r"/>
    <s v="OUI"/>
  </r>
  <r>
    <s v="Mars"/>
    <d v="2017-03-27T00:00:00"/>
    <s v="Local transport"/>
    <s v="Mission No11: Aller -Sogbosito"/>
    <x v="1"/>
    <x v="2"/>
    <m/>
    <n v="700"/>
    <n v="2269762"/>
    <s v="I33"/>
    <x v="1"/>
    <s v="I33-r"/>
    <s v="OUI"/>
  </r>
  <r>
    <s v="Mars"/>
    <d v="2017-03-27T00:00:00"/>
    <s v="Local transport"/>
    <s v="Mission No11: Sogbossito-Adidogome"/>
    <x v="1"/>
    <x v="2"/>
    <m/>
    <n v="900"/>
    <n v="2268862"/>
    <s v="I33"/>
    <x v="1"/>
    <s v="I33-r"/>
    <s v="OUI"/>
  </r>
  <r>
    <s v="Mars"/>
    <d v="2017-03-27T00:00:00"/>
    <s v="Local transport"/>
    <s v="Mission No11: Adidogome-bureau"/>
    <x v="1"/>
    <x v="2"/>
    <m/>
    <n v="400"/>
    <n v="2268462"/>
    <s v="I33"/>
    <x v="1"/>
    <s v="I33-r"/>
    <s v="OUI"/>
  </r>
  <r>
    <s v="Mars"/>
    <d v="2017-03-27T00:00:00"/>
    <s v="Viande"/>
    <s v="Mission No11"/>
    <x v="2"/>
    <x v="2"/>
    <m/>
    <n v="500"/>
    <n v="2267962"/>
    <s v="I33"/>
    <x v="1"/>
    <s v="I33-r"/>
    <s v="OUI"/>
  </r>
  <r>
    <s v="Mars"/>
    <d v="2017-03-27T00:00:00"/>
    <s v="Local transport"/>
    <s v="Mission No18:Aller -Nyekonakpoe"/>
    <x v="1"/>
    <x v="2"/>
    <m/>
    <n v="500"/>
    <n v="2267462"/>
    <s v="I26"/>
    <x v="1"/>
    <s v="I26-r"/>
    <s v="OUI"/>
  </r>
  <r>
    <s v="Mars"/>
    <d v="2017-03-27T00:00:00"/>
    <s v="Local transport"/>
    <s v="Mission No18:Nyekonakpoe-Deckon"/>
    <x v="1"/>
    <x v="2"/>
    <m/>
    <n v="300"/>
    <n v="2267162"/>
    <s v="I26"/>
    <x v="1"/>
    <s v="I26-r"/>
    <s v="OUI"/>
  </r>
  <r>
    <s v="Mars"/>
    <d v="2017-03-27T00:00:00"/>
    <s v="Local transport"/>
    <s v="Mission No18:Deckon-bureau"/>
    <x v="1"/>
    <x v="2"/>
    <m/>
    <n v="500"/>
    <n v="2266662"/>
    <s v="I26"/>
    <x v="1"/>
    <s v="I26-r"/>
    <s v="OUI"/>
  </r>
  <r>
    <s v="Mars"/>
    <d v="2017-03-27T00:00:00"/>
    <s v="Local transport"/>
    <s v="Mission No11: Aller - retour Assivito"/>
    <x v="1"/>
    <x v="2"/>
    <m/>
    <n v="1000"/>
    <n v="2265662"/>
    <s v="I60"/>
    <x v="1"/>
    <s v="I60-r"/>
    <s v="OUI"/>
  </r>
  <r>
    <s v="Mars"/>
    <d v="2017-03-27T00:00:00"/>
    <s v="Local transport"/>
    <s v="maison-bureau-maison"/>
    <x v="1"/>
    <x v="2"/>
    <m/>
    <n v="1000"/>
    <n v="2264662"/>
    <s v="I33"/>
    <x v="1"/>
    <s v="I33-r"/>
    <s v="OUI"/>
  </r>
  <r>
    <s v="Mars"/>
    <d v="2017-03-28T00:00:00"/>
    <s v="Local transport"/>
    <s v="maison-bureau-maison"/>
    <x v="1"/>
    <x v="2"/>
    <m/>
    <n v="1000"/>
    <n v="2263662"/>
    <s v="I33"/>
    <x v="1"/>
    <s v="I33-r"/>
    <s v="OUI"/>
  </r>
  <r>
    <s v="Mars"/>
    <d v="2017-03-28T00:00:00"/>
    <s v="Local transport"/>
    <s v="Aller retour prison"/>
    <x v="1"/>
    <x v="1"/>
    <m/>
    <n v="1000"/>
    <n v="2262662"/>
    <s v="NICOLE"/>
    <x v="1"/>
    <s v="NICOLE-r"/>
    <s v="OUI"/>
  </r>
  <r>
    <s v="Mars"/>
    <d v="2017-03-28T00:00:00"/>
    <s v="Nourriture"/>
    <s v="pour les detenus"/>
    <x v="11"/>
    <x v="1"/>
    <m/>
    <n v="1000"/>
    <n v="2261662"/>
    <s v="NICOLE"/>
    <x v="1"/>
    <s v="NICOLE-r"/>
    <s v="OUI"/>
  </r>
  <r>
    <s v="Mars"/>
    <d v="2017-03-28T00:00:00"/>
    <s v="Frais de visite"/>
    <s v="prison"/>
    <x v="11"/>
    <x v="1"/>
    <m/>
    <n v="2000"/>
    <n v="2259662"/>
    <s v="NICOLE"/>
    <x v="1"/>
    <s v="NICOLE-r"/>
    <s v="OUI"/>
  </r>
  <r>
    <s v="Mars"/>
    <d v="2017-03-28T00:00:00"/>
    <s v="Local transport"/>
    <s v="Mission No12: Maison-station Etrab"/>
    <x v="1"/>
    <x v="2"/>
    <m/>
    <n v="500"/>
    <n v="2259162"/>
    <s v="I60"/>
    <x v="1"/>
    <s v="I60-r"/>
    <s v="OUI"/>
  </r>
  <r>
    <s v="Mars"/>
    <d v="2017-03-28T00:00:00"/>
    <s v="Inter city"/>
    <s v="Mission No12:Lome-Dapaong"/>
    <x v="1"/>
    <x v="2"/>
    <m/>
    <n v="8500"/>
    <n v="2250662"/>
    <s v="I60"/>
    <x v="1"/>
    <s v="I60-5"/>
    <s v="OUI"/>
  </r>
  <r>
    <s v="Mars"/>
    <d v="2017-03-28T00:00:00"/>
    <s v="Local transport"/>
    <s v="Mission No12:Station-Hotel"/>
    <x v="1"/>
    <x v="2"/>
    <m/>
    <n v="500"/>
    <n v="2250162"/>
    <s v="I60"/>
    <x v="1"/>
    <s v="I60-r"/>
    <s v="OUI"/>
  </r>
  <r>
    <s v="Mars"/>
    <d v="2017-03-28T00:00:00"/>
    <s v="Hebergement"/>
    <s v="Mission No12:x1 nuite"/>
    <x v="3"/>
    <x v="2"/>
    <m/>
    <n v="5000"/>
    <n v="2245162"/>
    <s v="I60"/>
    <x v="1"/>
    <s v="I60-4"/>
    <s v="OUI"/>
  </r>
  <r>
    <s v="Mars"/>
    <d v="2017-03-28T00:00:00"/>
    <s v="Nourriture"/>
    <s v="Mission No12:"/>
    <x v="3"/>
    <x v="2"/>
    <m/>
    <n v="3000"/>
    <n v="2242162"/>
    <s v="I60"/>
    <x v="1"/>
    <s v="I60-r"/>
    <s v="OUI"/>
  </r>
  <r>
    <s v="Mars"/>
    <d v="2017-03-28T00:00:00"/>
    <s v="Local transport"/>
    <s v="Mission No19: Maison-station Etrab"/>
    <x v="1"/>
    <x v="2"/>
    <m/>
    <n v="500"/>
    <n v="2241662"/>
    <s v="I26"/>
    <x v="1"/>
    <s v="I26-r"/>
    <s v="OUI"/>
  </r>
  <r>
    <s v="Mars"/>
    <d v="2017-03-28T00:00:00"/>
    <s v="Inter city"/>
    <s v="Mission No19:Lome-Badou"/>
    <x v="1"/>
    <x v="2"/>
    <m/>
    <n v="5000"/>
    <n v="2236662"/>
    <s v="I26"/>
    <x v="1"/>
    <s v="I26-r"/>
    <s v="OUI"/>
  </r>
  <r>
    <s v="Mars"/>
    <d v="2017-03-28T00:00:00"/>
    <s v="Local transport"/>
    <s v="Mission No19:Station-Hotel"/>
    <x v="1"/>
    <x v="2"/>
    <m/>
    <n v="500"/>
    <n v="2236162"/>
    <s v="I26"/>
    <x v="1"/>
    <s v="I26-r"/>
    <s v="OUI"/>
  </r>
  <r>
    <s v="Mars"/>
    <d v="2017-03-28T00:00:00"/>
    <s v="Hebergement"/>
    <s v="Mission No19:x1 nuite"/>
    <x v="3"/>
    <x v="2"/>
    <m/>
    <n v="5000"/>
    <n v="2231162"/>
    <s v="I26"/>
    <x v="1"/>
    <s v="I26-2"/>
    <s v="OUI"/>
  </r>
  <r>
    <s v="Mars"/>
    <d v="2017-03-28T00:00:00"/>
    <s v="Nourriture"/>
    <s v="Mission No19:"/>
    <x v="3"/>
    <x v="2"/>
    <m/>
    <n v="3000"/>
    <n v="2228162"/>
    <s v="I26"/>
    <x v="1"/>
    <s v="I26-r"/>
    <s v="OUI"/>
  </r>
  <r>
    <s v="Mars"/>
    <d v="2017-03-28T00:00:00"/>
    <s v="Impression"/>
    <s v="x2"/>
    <x v="4"/>
    <x v="3"/>
    <m/>
    <n v="100"/>
    <n v="2228062"/>
    <s v="DARIUS"/>
    <x v="1"/>
    <s v="DARIUS-2"/>
    <s v="NON"/>
  </r>
  <r>
    <s v="Mars"/>
    <d v="2017-03-28T00:00:00"/>
    <s v="Biscuit"/>
    <s v="Bistella x13 (Avec remise 100)"/>
    <x v="4"/>
    <x v="3"/>
    <m/>
    <n v="3150"/>
    <n v="2224912"/>
    <s v="DAVID"/>
    <x v="1"/>
    <s v="DAVID-31"/>
    <s v="OUI"/>
  </r>
  <r>
    <s v="Mars"/>
    <d v="2017-03-28T00:00:00"/>
    <s v="Biscuit"/>
    <s v="Perk 1 paquet"/>
    <x v="4"/>
    <x v="3"/>
    <m/>
    <n v="1650"/>
    <n v="2223262"/>
    <s v="DAVID"/>
    <x v="1"/>
    <s v="DAVID-31"/>
    <s v="OUI"/>
  </r>
  <r>
    <s v="Mars"/>
    <d v="2017-03-28T00:00:00"/>
    <s v="Eau"/>
    <s v="x4"/>
    <x v="4"/>
    <x v="3"/>
    <m/>
    <n v="1600"/>
    <n v="2221662"/>
    <s v="DAVID"/>
    <x v="1"/>
    <s v="DAVID-31"/>
    <s v="OUI"/>
  </r>
  <r>
    <s v="Mars"/>
    <d v="2017-03-28T00:00:00"/>
    <s v="Local transport"/>
    <s v="transport des sachets d'eau"/>
    <x v="1"/>
    <x v="3"/>
    <m/>
    <n v="150"/>
    <n v="2221512"/>
    <s v="DAVID"/>
    <x v="1"/>
    <s v="DAVID-r"/>
    <s v="OUI"/>
  </r>
  <r>
    <s v="Mars"/>
    <d v="2017-03-28T00:00:00"/>
    <s v="Local transport"/>
    <s v="Mission No12:Aller-Aflao"/>
    <x v="1"/>
    <x v="2"/>
    <m/>
    <n v="500"/>
    <n v="2221012"/>
    <s v="I33"/>
    <x v="1"/>
    <s v="I33-r"/>
    <s v="OUI"/>
  </r>
  <r>
    <s v="Mars"/>
    <d v="2017-03-28T00:00:00"/>
    <s v="Local transport"/>
    <s v="Mission No12:Aflao-Assivito"/>
    <x v="1"/>
    <x v="2"/>
    <m/>
    <n v="350"/>
    <n v="2220662"/>
    <s v="I33"/>
    <x v="1"/>
    <s v="I33-r"/>
    <s v="OUI"/>
  </r>
  <r>
    <s v="Mars"/>
    <d v="2017-03-28T00:00:00"/>
    <s v="Local transport"/>
    <s v="Mission No12:Assivito-Adidogome"/>
    <x v="1"/>
    <x v="2"/>
    <m/>
    <n v="700"/>
    <n v="2219962"/>
    <s v="I33"/>
    <x v="1"/>
    <s v="I33-r"/>
    <s v="OUI"/>
  </r>
  <r>
    <s v="Mars"/>
    <d v="2017-03-28T00:00:00"/>
    <s v="Local transport"/>
    <s v="Mission No12:Adidogome-bureau"/>
    <x v="1"/>
    <x v="2"/>
    <m/>
    <n v="400"/>
    <n v="2219562"/>
    <s v="I33"/>
    <x v="1"/>
    <s v="I33-r"/>
    <s v="OUI"/>
  </r>
  <r>
    <s v="Mars"/>
    <d v="2017-03-28T00:00:00"/>
    <s v="Casserole"/>
    <s v="x1"/>
    <x v="4"/>
    <x v="3"/>
    <m/>
    <n v="4000"/>
    <n v="2215562"/>
    <s v="RENS"/>
    <x v="1"/>
    <s v="RENS-8"/>
    <s v="OUI"/>
  </r>
  <r>
    <s v="Mars"/>
    <d v="2017-03-28T00:00:00"/>
    <s v="Casserole tephale"/>
    <s v="x1"/>
    <x v="4"/>
    <x v="3"/>
    <m/>
    <n v="9000"/>
    <n v="2206562"/>
    <s v="RENS"/>
    <x v="1"/>
    <s v="RENS-8"/>
    <s v="OUI"/>
  </r>
  <r>
    <s v="Mars"/>
    <d v="2017-03-28T00:00:00"/>
    <s v="Poelle"/>
    <s v="x1"/>
    <x v="4"/>
    <x v="3"/>
    <m/>
    <n v="12000"/>
    <n v="2194562"/>
    <s v="RENS"/>
    <x v="1"/>
    <s v="RENS-8"/>
    <s v="OUI"/>
  </r>
  <r>
    <s v="Mars"/>
    <d v="2017-03-28T00:00:00"/>
    <s v="Cuillere et fourchette"/>
    <s v="2x 6 unite"/>
    <x v="4"/>
    <x v="3"/>
    <m/>
    <n v="5000"/>
    <n v="2189562"/>
    <s v="RENS"/>
    <x v="1"/>
    <s v="RENS-8"/>
    <s v="OUI"/>
  </r>
  <r>
    <s v="Mars"/>
    <d v="2017-03-28T00:00:00"/>
    <s v="Etagere cuisine"/>
    <s v="x1"/>
    <x v="4"/>
    <x v="3"/>
    <m/>
    <n v="30000"/>
    <n v="2159562"/>
    <s v="RENS"/>
    <x v="1"/>
    <s v="RENS-9"/>
    <s v="OUI"/>
  </r>
  <r>
    <s v="Mars"/>
    <d v="2017-03-28T00:00:00"/>
    <s v="Impression"/>
    <s v="x5 de l'analyse juridique"/>
    <x v="4"/>
    <x v="1"/>
    <m/>
    <n v="250"/>
    <n v="2159312"/>
    <s v="DARIUS"/>
    <x v="1"/>
    <s v="DARIUS-2"/>
    <s v="OUI"/>
  </r>
  <r>
    <s v="Mars"/>
    <d v="2017-03-28T00:00:00"/>
    <s v="Repas "/>
    <s v="Avec un informateur"/>
    <x v="2"/>
    <x v="4"/>
    <m/>
    <n v="4650"/>
    <n v="2154662"/>
    <s v="MENSAH"/>
    <x v="1"/>
    <s v="MENSAH-15"/>
    <s v="OUI"/>
  </r>
  <r>
    <s v="Mars"/>
    <d v="2017-03-28T00:00:00"/>
    <s v="Telephone"/>
    <s v="1x1000, pour Mensah"/>
    <x v="7"/>
    <x v="3"/>
    <m/>
    <n v="1000"/>
    <n v="2153662"/>
    <s v="DAVID"/>
    <x v="1"/>
    <s v="DAVID-32"/>
    <s v="OUI"/>
  </r>
  <r>
    <s v="Mars"/>
    <d v="2017-03-28T00:00:00"/>
    <s v="Impression"/>
    <s v="x6"/>
    <x v="4"/>
    <x v="3"/>
    <m/>
    <n v="300"/>
    <n v="2153362"/>
    <s v="DAVID"/>
    <x v="1"/>
    <s v="DAVID-33"/>
    <s v="OUI"/>
  </r>
  <r>
    <s v="Mars"/>
    <d v="2017-03-28T00:00:00"/>
    <s v="Local transport"/>
    <s v="Aller retour prison"/>
    <x v="1"/>
    <x v="1"/>
    <m/>
    <n v="1000"/>
    <n v="2152362"/>
    <s v="DARIUS"/>
    <x v="1"/>
    <s v="DARIUS-r"/>
    <s v="OUI"/>
  </r>
  <r>
    <s v="Mars"/>
    <d v="2017-03-28T00:00:00"/>
    <s v="Frais de visite"/>
    <s v="prison"/>
    <x v="11"/>
    <x v="1"/>
    <m/>
    <n v="2000"/>
    <n v="2150362"/>
    <s v="DARIUS"/>
    <x v="1"/>
    <s v="DARIUS-r"/>
    <s v="OUI"/>
  </r>
  <r>
    <s v="Mars"/>
    <d v="2017-03-28T00:00:00"/>
    <s v="Nourriture"/>
    <s v="pour les detenus"/>
    <x v="11"/>
    <x v="1"/>
    <m/>
    <n v="2000"/>
    <n v="2148362"/>
    <s v="DARIUS"/>
    <x v="1"/>
    <s v="DARIUS-r"/>
    <s v="OUI"/>
  </r>
  <r>
    <s v="Mars"/>
    <d v="2017-03-29T00:00:00"/>
    <s v="Local transport"/>
    <s v="Mission No12:inter urbain"/>
    <x v="1"/>
    <x v="2"/>
    <m/>
    <n v="2000"/>
    <n v="2146362"/>
    <s v="I60"/>
    <x v="1"/>
    <s v="I60-r"/>
    <s v="OUI"/>
  </r>
  <r>
    <s v="Mars"/>
    <d v="2017-03-29T00:00:00"/>
    <s v="Nourriture"/>
    <s v="Mission No12:"/>
    <x v="3"/>
    <x v="2"/>
    <m/>
    <n v="3000"/>
    <n v="2143362"/>
    <s v="I60"/>
    <x v="1"/>
    <s v="I60-r"/>
    <s v="OUI"/>
  </r>
  <r>
    <s v="Mars"/>
    <d v="2017-03-29T00:00:00"/>
    <s v="Boisson"/>
    <s v="Mission No12:"/>
    <x v="2"/>
    <x v="2"/>
    <m/>
    <n v="4000"/>
    <n v="2139362"/>
    <s v="I60"/>
    <x v="1"/>
    <s v="I60-r"/>
    <s v="OUI"/>
  </r>
  <r>
    <s v="Mars"/>
    <d v="2017-03-29T00:00:00"/>
    <s v="Hebergement"/>
    <s v="Mission No12:x1 nuite"/>
    <x v="3"/>
    <x v="2"/>
    <m/>
    <n v="5000"/>
    <n v="2134362"/>
    <s v="I60"/>
    <x v="1"/>
    <s v="I60-4"/>
    <s v="OUI"/>
  </r>
  <r>
    <s v="Mars"/>
    <d v="2017-03-29T00:00:00"/>
    <s v="Local transport"/>
    <s v="maison-bureau-maison"/>
    <x v="1"/>
    <x v="2"/>
    <m/>
    <n v="1000"/>
    <n v="2133362"/>
    <s v="I33"/>
    <x v="1"/>
    <s v="I33-r"/>
    <s v="OUI"/>
  </r>
  <r>
    <s v="Mars"/>
    <d v="2017-03-29T00:00:00"/>
    <s v="Local transport"/>
    <s v="Mission No19:inter urbain"/>
    <x v="1"/>
    <x v="2"/>
    <m/>
    <n v="2000"/>
    <n v="2131362"/>
    <s v="I26"/>
    <x v="1"/>
    <s v="I26-r"/>
    <s v="OUI"/>
  </r>
  <r>
    <s v="Mars"/>
    <d v="2017-03-29T00:00:00"/>
    <s v="Nourriture"/>
    <s v="Mission No19:"/>
    <x v="3"/>
    <x v="2"/>
    <m/>
    <n v="3000"/>
    <n v="2128362"/>
    <s v="I26"/>
    <x v="1"/>
    <s v="I26-r"/>
    <s v="OUI"/>
  </r>
  <r>
    <s v="Mars"/>
    <d v="2017-03-29T00:00:00"/>
    <s v="Boisson"/>
    <s v="Mission No19:"/>
    <x v="2"/>
    <x v="2"/>
    <m/>
    <n v="2000"/>
    <n v="2126362"/>
    <s v="I26"/>
    <x v="1"/>
    <s v="I26-r"/>
    <s v="OUI"/>
  </r>
  <r>
    <s v="Mars"/>
    <d v="2017-03-29T00:00:00"/>
    <s v="Hebergement"/>
    <s v="Mission No19:x1 nuite"/>
    <x v="3"/>
    <x v="2"/>
    <m/>
    <n v="5000"/>
    <n v="2121362"/>
    <s v="I26"/>
    <x v="1"/>
    <s v="I26-2"/>
    <s v="OUI"/>
  </r>
  <r>
    <s v="Mars"/>
    <d v="2017-03-29T00:00:00"/>
    <s v="Ecobank transfer"/>
    <m/>
    <x v="0"/>
    <x v="0"/>
    <n v="1000000"/>
    <m/>
    <n v="3121362"/>
    <m/>
    <x v="1"/>
    <m/>
    <s v="OUI"/>
  </r>
  <r>
    <s v="Mars"/>
    <d v="2017-03-29T00:00:00"/>
    <s v="Inter city"/>
    <s v="Mission No13: Lome -Notse"/>
    <x v="1"/>
    <x v="2"/>
    <m/>
    <n v="1500"/>
    <n v="3119862"/>
    <s v="I33"/>
    <x v="1"/>
    <s v="I33-r"/>
    <s v="OUI"/>
  </r>
  <r>
    <s v="Mars"/>
    <d v="2017-03-29T00:00:00"/>
    <s v="Local transport"/>
    <s v="Mission No13:Inter urbain"/>
    <x v="1"/>
    <x v="2"/>
    <m/>
    <n v="2000"/>
    <n v="3117862"/>
    <s v="I33"/>
    <x v="1"/>
    <s v="I33-r"/>
    <s v="OUI"/>
  </r>
  <r>
    <s v="Mars"/>
    <d v="2017-03-29T00:00:00"/>
    <s v="Nourriture"/>
    <s v="Mission No13:"/>
    <x v="3"/>
    <x v="2"/>
    <m/>
    <n v="3000"/>
    <n v="3114862"/>
    <s v="I33"/>
    <x v="1"/>
    <s v="I33-r"/>
    <s v="OUI"/>
  </r>
  <r>
    <s v="Mars"/>
    <d v="2017-03-29T00:00:00"/>
    <s v="Boisson"/>
    <s v="Mission No13:"/>
    <x v="2"/>
    <x v="2"/>
    <m/>
    <n v="400"/>
    <n v="3114462"/>
    <s v="I33"/>
    <x v="1"/>
    <s v="I33-r"/>
    <s v="OUI"/>
  </r>
  <r>
    <s v="Mars"/>
    <d v="2017-03-29T00:00:00"/>
    <s v="Hebergement"/>
    <s v="Mission No13: x1 nuite"/>
    <x v="3"/>
    <x v="2"/>
    <m/>
    <n v="5000"/>
    <n v="3109462"/>
    <s v="I33"/>
    <x v="1"/>
    <s v="I33-r"/>
    <s v="OUI"/>
  </r>
  <r>
    <s v="Mars"/>
    <d v="2017-03-29T00:00:00"/>
    <s v="Visa"/>
    <s v="visa Gabon"/>
    <x v="14"/>
    <x v="4"/>
    <m/>
    <n v="55000"/>
    <n v="3054462"/>
    <s v="RENS"/>
    <x v="1"/>
    <s v="RENS-10"/>
    <s v="NON"/>
  </r>
  <r>
    <s v="Mars"/>
    <d v="2017-03-29T00:00:00"/>
    <s v="Local transport"/>
    <s v="bureau-Aeroport"/>
    <x v="1"/>
    <x v="4"/>
    <m/>
    <n v="700"/>
    <n v="3053762"/>
    <s v="RENS"/>
    <x v="1"/>
    <s v="RENS-r"/>
    <s v="OUI"/>
  </r>
  <r>
    <s v="Mars"/>
    <d v="2017-03-29T00:00:00"/>
    <s v="Telephone"/>
    <s v="4x2000"/>
    <x v="7"/>
    <x v="3"/>
    <m/>
    <n v="8000"/>
    <n v="3045762"/>
    <s v="DAVID"/>
    <x v="1"/>
    <s v="DAVID-34"/>
    <s v="OUI"/>
  </r>
  <r>
    <s v="Mars"/>
    <d v="2017-03-29T00:00:00"/>
    <s v="Local transport"/>
    <s v="Allee-boutique-Ramco-bureau"/>
    <x v="1"/>
    <x v="3"/>
    <m/>
    <n v="700"/>
    <n v="3045062"/>
    <s v="DAVID"/>
    <x v="1"/>
    <s v="DAVID-r"/>
    <s v="OUI"/>
  </r>
  <r>
    <s v="Mars"/>
    <d v="2017-03-29T00:00:00"/>
    <s v="Carburant moto"/>
    <m/>
    <x v="1"/>
    <x v="4"/>
    <m/>
    <n v="5000"/>
    <n v="3040062"/>
    <s v="MENSAH"/>
    <x v="1"/>
    <s v="MENSAH-16"/>
    <s v="OUI"/>
  </r>
  <r>
    <s v="Mars"/>
    <d v="2017-03-29T00:00:00"/>
    <s v="Impression"/>
    <s v="couleur x1"/>
    <x v="4"/>
    <x v="3"/>
    <m/>
    <n v="250"/>
    <n v="3039812"/>
    <s v="DAVID"/>
    <x v="1"/>
    <s v="DAVID-35"/>
    <s v="OUI"/>
  </r>
  <r>
    <s v="Mars"/>
    <d v="2017-03-29T00:00:00"/>
    <s v="Frais de transfert"/>
    <s v="pour prolongement de mission a I60"/>
    <x v="10"/>
    <x v="3"/>
    <m/>
    <n v="500"/>
    <n v="3039312"/>
    <s v="DAVID"/>
    <x v="1"/>
    <s v="DAVID-r"/>
    <s v="OUI"/>
  </r>
  <r>
    <s v="Mars"/>
    <d v="2017-03-30T00:00:00"/>
    <s v="Inter city"/>
    <s v="Mission No13: Notse-Lome"/>
    <x v="1"/>
    <x v="2"/>
    <m/>
    <n v="1500"/>
    <n v="3037812"/>
    <s v="I33"/>
    <x v="1"/>
    <s v="I33-r"/>
    <s v="OUI"/>
  </r>
  <r>
    <s v="Mars"/>
    <d v="2017-03-30T00:00:00"/>
    <s v="Local transport"/>
    <s v="Mission No12:inter urbain"/>
    <x v="1"/>
    <x v="2"/>
    <m/>
    <n v="4000"/>
    <n v="3033812"/>
    <s v="I60"/>
    <x v="1"/>
    <s v="I60-r"/>
    <s v="OUI"/>
  </r>
  <r>
    <s v="Mars"/>
    <d v="2017-03-30T00:00:00"/>
    <s v="Nourriture"/>
    <s v="Mission No12:"/>
    <x v="3"/>
    <x v="2"/>
    <m/>
    <n v="3000"/>
    <n v="3030812"/>
    <s v="I60"/>
    <x v="1"/>
    <s v="I60-r"/>
    <s v="OUI"/>
  </r>
  <r>
    <s v="Mars"/>
    <d v="2017-03-30T00:00:00"/>
    <s v="Boisson"/>
    <s v="Mission No12:"/>
    <x v="2"/>
    <x v="2"/>
    <m/>
    <n v="4000"/>
    <n v="3026812"/>
    <s v="I60"/>
    <x v="1"/>
    <s v="I60-r"/>
    <s v="OUI"/>
  </r>
  <r>
    <s v="Mars"/>
    <d v="2017-03-30T00:00:00"/>
    <s v="Hebergement"/>
    <s v="Mission No12:x1 nuite"/>
    <x v="3"/>
    <x v="2"/>
    <m/>
    <n v="5000"/>
    <n v="3021812"/>
    <s v="I60"/>
    <x v="1"/>
    <s v="I60-4"/>
    <s v="OUI"/>
  </r>
  <r>
    <s v="Mars"/>
    <d v="2017-03-30T00:00:00"/>
    <s v="Local transport"/>
    <s v="Mission No19:inter urbain"/>
    <x v="1"/>
    <x v="2"/>
    <m/>
    <n v="2000"/>
    <n v="3019812"/>
    <s v="I26"/>
    <x v="1"/>
    <s v="I26-r"/>
    <s v="OUI"/>
  </r>
  <r>
    <s v="Mars"/>
    <d v="2017-03-30T00:00:00"/>
    <s v="Nourriture"/>
    <s v="Mission No19:"/>
    <x v="3"/>
    <x v="2"/>
    <m/>
    <n v="3000"/>
    <n v="3016812"/>
    <s v="I26"/>
    <x v="1"/>
    <s v="I26-r"/>
    <s v="OUI"/>
  </r>
  <r>
    <s v="Mars"/>
    <d v="2017-03-30T00:00:00"/>
    <s v="Boisson"/>
    <s v="Mission No19:"/>
    <x v="2"/>
    <x v="2"/>
    <m/>
    <n v="2000"/>
    <n v="3014812"/>
    <s v="I26"/>
    <x v="1"/>
    <s v="I26-r"/>
    <s v="OUI"/>
  </r>
  <r>
    <s v="Mars"/>
    <d v="2017-03-30T00:00:00"/>
    <s v="Hebergement"/>
    <s v="Mission No19:x1 nuite"/>
    <x v="3"/>
    <x v="2"/>
    <m/>
    <n v="5000"/>
    <n v="3009812"/>
    <s v="I26"/>
    <x v="1"/>
    <s v="I26-2"/>
    <s v="OUI"/>
  </r>
  <r>
    <s v="Mars"/>
    <d v="2017-03-30T00:00:00"/>
    <s v="Local transport"/>
    <s v="Aller Maison-CHU-Prison-bureau"/>
    <x v="1"/>
    <x v="1"/>
    <m/>
    <n v="1300"/>
    <n v="3008512"/>
    <s v="NICOLE"/>
    <x v="1"/>
    <s v="NICOLE-r"/>
    <s v="OUI"/>
  </r>
  <r>
    <s v="Mars"/>
    <d v="2017-03-30T00:00:00"/>
    <s v="Frais de visite"/>
    <s v="prison"/>
    <x v="11"/>
    <x v="1"/>
    <m/>
    <n v="2000"/>
    <n v="3006512"/>
    <s v="NICOLE"/>
    <x v="1"/>
    <s v="NICOLE-r"/>
    <s v="OUI"/>
  </r>
  <r>
    <s v="Mars"/>
    <d v="2017-03-30T00:00:00"/>
    <s v="Nourriture"/>
    <s v="pour les detenus"/>
    <x v="11"/>
    <x v="1"/>
    <m/>
    <n v="2000"/>
    <n v="3004512"/>
    <s v="NICOLE"/>
    <x v="1"/>
    <s v="NICOLE-r"/>
    <s v="OUI"/>
  </r>
  <r>
    <s v="Mars"/>
    <d v="2017-03-30T00:00:00"/>
    <s v="Frais de transfert"/>
    <s v="pour prolongement de mission a I33"/>
    <x v="10"/>
    <x v="3"/>
    <m/>
    <n v="500"/>
    <n v="3004012"/>
    <s v="DAVID"/>
    <x v="1"/>
    <s v="DAVID-r"/>
    <s v="OUI"/>
  </r>
  <r>
    <s v="Mars"/>
    <d v="2017-03-30T00:00:00"/>
    <s v="Nourriture"/>
    <s v="Mission No13:"/>
    <x v="3"/>
    <x v="2"/>
    <m/>
    <n v="3000"/>
    <n v="3001012"/>
    <s v="I33"/>
    <x v="1"/>
    <s v="I33-r"/>
    <s v="OUI"/>
  </r>
  <r>
    <s v="Mars"/>
    <d v="2017-03-30T00:00:00"/>
    <s v="Facture electricite de fevrier"/>
    <m/>
    <x v="15"/>
    <x v="3"/>
    <m/>
    <n v="95050"/>
    <n v="2905962"/>
    <s v="DAVID"/>
    <x v="1"/>
    <s v="DAVID-36"/>
    <s v="OUI"/>
  </r>
  <r>
    <s v="Mars"/>
    <d v="2017-03-30T00:00:00"/>
    <s v="Local transport"/>
    <s v="Aller retour CEET"/>
    <x v="1"/>
    <x v="3"/>
    <m/>
    <n v="300"/>
    <n v="2905662"/>
    <s v="DAVID"/>
    <x v="1"/>
    <s v="DAVID-r"/>
    <s v="OUI"/>
  </r>
  <r>
    <s v="Mars"/>
    <d v="2017-03-30T00:00:00"/>
    <s v="Cole papier"/>
    <s v="x1 boite"/>
    <x v="4"/>
    <x v="3"/>
    <m/>
    <n v="2500"/>
    <n v="2903162"/>
    <s v="DAVID"/>
    <x v="1"/>
    <s v="DAVID-37"/>
    <s v="OUI"/>
  </r>
  <r>
    <s v="Mars"/>
    <d v="2017-03-31T00:00:00"/>
    <s v="Local transport"/>
    <s v="Mission No12:inter urbain"/>
    <x v="1"/>
    <x v="2"/>
    <m/>
    <n v="2000"/>
    <n v="2901162"/>
    <s v="I60"/>
    <x v="1"/>
    <s v="I60-r"/>
    <s v="OUI"/>
  </r>
  <r>
    <s v="Mars"/>
    <d v="2017-03-31T00:00:00"/>
    <s v="Nourriture"/>
    <s v="Mission No12:"/>
    <x v="3"/>
    <x v="2"/>
    <m/>
    <n v="3000"/>
    <n v="2898162"/>
    <s v="I60"/>
    <x v="1"/>
    <s v="I60-r"/>
    <s v="OUI"/>
  </r>
  <r>
    <s v="Mars"/>
    <d v="2017-03-31T00:00:00"/>
    <s v="Boisson"/>
    <s v="Mission No12:"/>
    <x v="2"/>
    <x v="2"/>
    <m/>
    <n v="2000"/>
    <n v="2896162"/>
    <s v="I60"/>
    <x v="1"/>
    <s v="I60-r"/>
    <s v="OUI"/>
  </r>
  <r>
    <s v="Mars"/>
    <d v="2017-03-31T00:00:00"/>
    <s v="Hebergement"/>
    <s v="Mission No12:x1 nuite"/>
    <x v="3"/>
    <x v="2"/>
    <m/>
    <n v="5000"/>
    <n v="2891162"/>
    <s v="I60"/>
    <x v="1"/>
    <s v="I60-4"/>
    <s v="OUI"/>
  </r>
  <r>
    <s v="Mars"/>
    <d v="2017-03-31T00:00:00"/>
    <s v="Local transport"/>
    <s v="Mission No19: Hotel-station"/>
    <x v="1"/>
    <x v="2"/>
    <m/>
    <n v="500"/>
    <n v="2890662"/>
    <s v="I26"/>
    <x v="1"/>
    <s v="I26-r"/>
    <s v="OUI"/>
  </r>
  <r>
    <s v="Mars"/>
    <d v="2017-03-31T00:00:00"/>
    <s v="Inter city"/>
    <s v="Mission No19: Badou -Lome"/>
    <x v="1"/>
    <x v="2"/>
    <m/>
    <n v="5000"/>
    <n v="2885662"/>
    <s v="I26"/>
    <x v="1"/>
    <s v="I26-r"/>
    <s v="OUI"/>
  </r>
  <r>
    <s v="Mars"/>
    <d v="2017-03-31T00:00:00"/>
    <s v="Local transport"/>
    <s v="Mission No19: Station-Maison"/>
    <x v="1"/>
    <x v="2"/>
    <m/>
    <n v="500"/>
    <n v="2885162"/>
    <s v="I26"/>
    <x v="1"/>
    <s v="I26-r"/>
    <s v="OUI"/>
  </r>
  <r>
    <s v="Mars"/>
    <d v="2017-03-31T00:00:00"/>
    <s v="Nourriture"/>
    <s v="Mission No19: "/>
    <x v="3"/>
    <x v="2"/>
    <m/>
    <n v="3000"/>
    <n v="2882162"/>
    <s v="I26"/>
    <x v="1"/>
    <s v="I26-r"/>
    <s v="OUI"/>
  </r>
  <r>
    <s v="Mars"/>
    <d v="2017-03-31T00:00:00"/>
    <s v="Local transport"/>
    <s v="Aller retour prison"/>
    <x v="1"/>
    <x v="1"/>
    <m/>
    <n v="1000"/>
    <n v="2881162"/>
    <s v="DARIUS"/>
    <x v="1"/>
    <s v="DARIUS-r"/>
    <s v="OUI"/>
  </r>
  <r>
    <s v="Mars"/>
    <d v="2017-03-31T00:00:00"/>
    <s v="Frais de visite"/>
    <s v="prison"/>
    <x v="11"/>
    <x v="1"/>
    <m/>
    <n v="1000"/>
    <n v="2880162"/>
    <s v="DARIUS"/>
    <x v="1"/>
    <s v="DARIUS-r"/>
    <s v="OUI"/>
  </r>
  <r>
    <s v="Mars"/>
    <d v="2017-03-31T00:00:00"/>
    <s v="Nourriture"/>
    <s v="pour les detenus"/>
    <x v="11"/>
    <x v="1"/>
    <m/>
    <n v="2000"/>
    <n v="2878162"/>
    <s v="DARIUS"/>
    <x v="1"/>
    <s v="DARIUS-r"/>
    <s v="OUI"/>
  </r>
  <r>
    <s v="Mars"/>
    <d v="2017-03-31T00:00:00"/>
    <s v="Local transport"/>
    <s v="maison-bureau-maison"/>
    <x v="1"/>
    <x v="2"/>
    <m/>
    <n v="1000"/>
    <n v="2877162"/>
    <s v="I33"/>
    <x v="1"/>
    <s v="I33-r"/>
    <s v="OUI"/>
  </r>
  <r>
    <s v="Mars"/>
    <d v="2017-03-31T00:00:00"/>
    <s v="Local transport"/>
    <s v="Mission No14: Aller-Agoe zongo"/>
    <x v="1"/>
    <x v="2"/>
    <m/>
    <n v="600"/>
    <n v="2876562"/>
    <s v="I33"/>
    <x v="1"/>
    <s v="I33-r"/>
    <s v="OUI"/>
  </r>
  <r>
    <s v="Mars"/>
    <d v="2017-03-31T00:00:00"/>
    <s v="Local transport"/>
    <s v="Mission No14: Agoe zongo-hedranawoe"/>
    <x v="1"/>
    <x v="2"/>
    <m/>
    <n v="500"/>
    <n v="2876062"/>
    <s v="I33"/>
    <x v="1"/>
    <s v="I33-r"/>
    <s v="OUI"/>
  </r>
  <r>
    <s v="Mars"/>
    <d v="2017-03-31T00:00:00"/>
    <s v="Local transport"/>
    <s v="Mission No14: hedranawoe-Soted"/>
    <x v="1"/>
    <x v="2"/>
    <m/>
    <n v="400"/>
    <n v="2875662"/>
    <s v="I33"/>
    <x v="1"/>
    <s v="I33-r"/>
    <s v="OUI"/>
  </r>
  <r>
    <s v="Mars"/>
    <d v="2017-03-31T00:00:00"/>
    <s v="Local transport"/>
    <s v="Mission No14: Soted-bureau"/>
    <x v="1"/>
    <x v="2"/>
    <m/>
    <n v="350"/>
    <n v="2875312"/>
    <s v="I33"/>
    <x v="1"/>
    <s v="I33-r"/>
    <s v="OUI"/>
  </r>
  <r>
    <s v="Mars"/>
    <d v="2017-03-31T00:00:00"/>
    <s v="Boisson"/>
    <s v="Mission No14: x2"/>
    <x v="2"/>
    <x v="2"/>
    <m/>
    <n v="1100"/>
    <n v="2874212"/>
    <s v="I33"/>
    <x v="1"/>
    <s v="I33-r"/>
    <s v="OUI"/>
  </r>
  <r>
    <s v="Mars"/>
    <d v="2017-03-31T00:00:00"/>
    <s v="Carte de visite"/>
    <s v="pour I33"/>
    <x v="4"/>
    <x v="4"/>
    <m/>
    <n v="5000"/>
    <n v="2869212"/>
    <s v="MENSAH"/>
    <x v="1"/>
    <s v="MENSAH-17"/>
    <s v="OUI"/>
  </r>
  <r>
    <s v="Mars"/>
    <d v="2017-03-31T00:00:00"/>
    <s v="Work compensation"/>
    <s v="Remuneartion Mensah"/>
    <x v="9"/>
    <x v="4"/>
    <m/>
    <n v="340000"/>
    <n v="2529212"/>
    <s v="MENSAH"/>
    <x v="1"/>
    <s v="MENSAH-18"/>
    <s v="OUI"/>
  </r>
  <r>
    <s v="Mars"/>
    <d v="2017-03-31T00:00:00"/>
    <s v="Work compensation"/>
    <s v="Remuneartion Bakenou"/>
    <x v="9"/>
    <x v="4"/>
    <m/>
    <n v="150000"/>
    <n v="2379212"/>
    <s v="MENSAH"/>
    <x v="1"/>
    <s v="MENSAH-18"/>
    <s v="OUI"/>
  </r>
  <r>
    <s v="Mars"/>
    <d v="2017-03-31T00:00:00"/>
    <s v="Work compensation"/>
    <s v="Remuneration  I60"/>
    <x v="9"/>
    <x v="2"/>
    <m/>
    <n v="200000"/>
    <n v="2179212"/>
    <s v="MENSAH"/>
    <x v="1"/>
    <s v="MENSAH-18"/>
    <s v="OUI"/>
  </r>
  <r>
    <s v="Mars"/>
    <d v="2017-03-31T00:00:00"/>
    <s v="Work compensation"/>
    <s v="Remuneration I26"/>
    <x v="9"/>
    <x v="2"/>
    <m/>
    <n v="120000"/>
    <n v="2059212"/>
    <s v="MENSAH"/>
    <x v="1"/>
    <s v="MENSAH-18"/>
    <s v="OUI"/>
  </r>
  <r>
    <s v="Mars"/>
    <d v="2017-03-31T00:00:00"/>
    <s v="Work compensation"/>
    <s v="Remuneration David"/>
    <x v="9"/>
    <x v="3"/>
    <m/>
    <n v="110000"/>
    <n v="1949212"/>
    <s v="MENSAH"/>
    <x v="1"/>
    <s v="MENSAH-18"/>
    <s v="OUI"/>
  </r>
  <r>
    <s v="Mars"/>
    <d v="2017-03-31T00:00:00"/>
    <s v="Work compensation"/>
    <s v="Remuneration Darius"/>
    <x v="9"/>
    <x v="1"/>
    <m/>
    <n v="150000"/>
    <n v="1799212"/>
    <s v="MENSAH"/>
    <x v="1"/>
    <s v="MENSAH-18"/>
    <s v="OUI"/>
  </r>
  <r>
    <s v="Mars"/>
    <d v="2017-03-31T00:00:00"/>
    <s v="Work compensation"/>
    <s v="Remuneration Nicole"/>
    <x v="9"/>
    <x v="1"/>
    <m/>
    <n v="150000"/>
    <n v="1649212"/>
    <s v="MENSAH"/>
    <x v="1"/>
    <s v="MENSAH-18"/>
    <s v="OUI"/>
  </r>
  <r>
    <s v="Mars"/>
    <d v="2017-03-31T00:00:00"/>
    <s v="Work compensation"/>
    <s v="Remuneration I70"/>
    <x v="9"/>
    <x v="2"/>
    <m/>
    <n v="65000"/>
    <n v="1584212"/>
    <s v="MENSAH"/>
    <x v="1"/>
    <s v="MENSAH-18"/>
    <s v="OUI"/>
  </r>
  <r>
    <s v="Mars"/>
    <d v="2017-03-31T00:00:00"/>
    <s v="Work compensation"/>
    <s v="Service nettoyage du bureau du moi de mars"/>
    <x v="6"/>
    <x v="3"/>
    <m/>
    <n v="25000"/>
    <n v="1559212"/>
    <s v="MENSAH"/>
    <x v="1"/>
    <s v="MENSAH-19"/>
    <s v="OUI"/>
  </r>
  <r>
    <m/>
    <m/>
    <m/>
    <m/>
    <x v="0"/>
    <x v="0"/>
    <m/>
    <m/>
    <m/>
    <m/>
    <x v="0"/>
    <m/>
    <m/>
  </r>
  <r>
    <m/>
    <m/>
    <m/>
    <m/>
    <x v="0"/>
    <x v="0"/>
    <m/>
    <m/>
    <m/>
    <m/>
    <x v="0"/>
    <m/>
    <m/>
  </r>
  <r>
    <m/>
    <m/>
    <m/>
    <m/>
    <x v="0"/>
    <x v="0"/>
    <m/>
    <m/>
    <m/>
    <m/>
    <x v="0"/>
    <m/>
    <m/>
  </r>
  <r>
    <m/>
    <m/>
    <m/>
    <m/>
    <x v="0"/>
    <x v="0"/>
    <m/>
    <m/>
    <m/>
    <m/>
    <x v="0"/>
    <m/>
    <m/>
  </r>
  <r>
    <m/>
    <m/>
    <m/>
    <m/>
    <x v="0"/>
    <x v="0"/>
    <m/>
    <m/>
    <m/>
    <m/>
    <x v="0"/>
    <m/>
    <m/>
  </r>
  <r>
    <m/>
    <m/>
    <m/>
    <m/>
    <x v="0"/>
    <x v="0"/>
    <m/>
    <m/>
    <m/>
    <m/>
    <x v="0"/>
    <m/>
    <m/>
  </r>
  <r>
    <m/>
    <m/>
    <m/>
    <m/>
    <x v="0"/>
    <x v="0"/>
    <m/>
    <m/>
    <m/>
    <m/>
    <x v="0"/>
    <m/>
    <m/>
  </r>
  <r>
    <m/>
    <m/>
    <m/>
    <m/>
    <x v="0"/>
    <x v="0"/>
    <m/>
    <m/>
    <m/>
    <m/>
    <x v="0"/>
    <m/>
    <m/>
  </r>
  <r>
    <m/>
    <m/>
    <m/>
    <m/>
    <x v="0"/>
    <x v="0"/>
    <m/>
    <m/>
    <m/>
    <m/>
    <x v="0"/>
    <m/>
    <m/>
  </r>
  <r>
    <m/>
    <m/>
    <m/>
    <s v="TOTAL"/>
    <x v="0"/>
    <x v="0"/>
    <n v="5049372"/>
    <n v="3490160"/>
    <n v="1559212"/>
    <m/>
    <x v="0"/>
    <m/>
    <m/>
  </r>
  <r>
    <m/>
    <m/>
    <m/>
    <m/>
    <x v="0"/>
    <x v="0"/>
    <m/>
    <m/>
    <m/>
    <m/>
    <x v="0"/>
    <m/>
    <m/>
  </r>
  <r>
    <m/>
    <m/>
    <m/>
    <m/>
    <x v="0"/>
    <x v="0"/>
    <m/>
    <m/>
    <m/>
    <m/>
    <x v="0"/>
    <m/>
    <m/>
  </r>
  <r>
    <m/>
    <m/>
    <m/>
    <m/>
    <x v="0"/>
    <x v="0"/>
    <m/>
    <m/>
    <m/>
    <m/>
    <x v="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R12" firstHeaderRow="1" firstDataRow="2" firstDataCol="1"/>
  <pivotFields count="13">
    <pivotField showAll="0"/>
    <pivotField showAll="0"/>
    <pivotField showAll="0"/>
    <pivotField showAll="0"/>
    <pivotField axis="axisCol" showAll="0">
      <items count="22">
        <item m="1" x="16"/>
        <item x="12"/>
        <item x="8"/>
        <item m="1" x="18"/>
        <item x="5"/>
        <item x="11"/>
        <item m="1" x="17"/>
        <item m="1" x="20"/>
        <item x="4"/>
        <item x="9"/>
        <item x="6"/>
        <item x="7"/>
        <item x="10"/>
        <item x="1"/>
        <item x="14"/>
        <item x="3"/>
        <item x="2"/>
        <item x="0"/>
        <item m="1" x="19"/>
        <item x="15"/>
        <item x="13"/>
        <item t="default"/>
      </items>
    </pivotField>
    <pivotField axis="axisRow" showAll="0">
      <items count="9">
        <item m="1" x="7"/>
        <item x="2"/>
        <item m="1" x="6"/>
        <item x="1"/>
        <item x="4"/>
        <item x="3"/>
        <item x="5"/>
        <item x="0"/>
        <item t="default"/>
      </items>
    </pivotField>
    <pivotField showAll="0"/>
    <pivotField dataField="1" showAll="0"/>
    <pivotField showAll="0"/>
    <pivotField showAll="0"/>
    <pivotField axis="axisRow" showAll="0">
      <items count="4">
        <item m="1" x="2"/>
        <item x="1"/>
        <item h="1" x="0"/>
        <item t="default"/>
      </items>
    </pivotField>
    <pivotField showAll="0"/>
    <pivotField showAll="0"/>
  </pivotFields>
  <rowFields count="2">
    <field x="10"/>
    <field x="5"/>
  </rowFields>
  <rowItems count="8">
    <i>
      <x v="1"/>
    </i>
    <i r="1">
      <x v="1"/>
    </i>
    <i r="1">
      <x v="3"/>
    </i>
    <i r="1">
      <x v="4"/>
    </i>
    <i r="1">
      <x v="5"/>
    </i>
    <i r="1">
      <x v="6"/>
    </i>
    <i r="1">
      <x v="7"/>
    </i>
    <i t="grand">
      <x/>
    </i>
  </rowItems>
  <colFields count="1">
    <field x="4"/>
  </colFields>
  <colItems count="17">
    <i>
      <x v="1"/>
    </i>
    <i>
      <x v="2"/>
    </i>
    <i>
      <x v="4"/>
    </i>
    <i>
      <x v="5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9"/>
    </i>
    <i>
      <x v="20"/>
    </i>
    <i t="grand">
      <x/>
    </i>
  </colItems>
  <dataFields count="1">
    <dataField name="Sum of Montant dépensé" fld="7" baseField="0" baseItem="0"/>
  </dataFields>
  <formats count="3">
    <format dxfId="2">
      <pivotArea type="all" dataOnly="0" outline="0" fieldPosition="0"/>
    </format>
    <format dxfId="1">
      <pivotArea dataOnly="0" labelOnly="1" fieldPosition="0">
        <references count="2">
          <reference field="5" count="0"/>
          <reference field="10" count="0" selected="0"/>
        </references>
      </pivotArea>
    </format>
    <format dxfId="0">
      <pivotArea type="all" dataOnly="0" outline="0" fieldPosition="0"/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B15" firstHeaderRow="1" firstDataRow="1" firstDataCol="1"/>
  <pivotFields count="13"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axis="axisRow" showAll="0">
      <items count="18">
        <item m="1" x="15"/>
        <item m="1" x="13"/>
        <item x="1"/>
        <item x="8"/>
        <item m="1" x="14"/>
        <item x="3"/>
        <item x="6"/>
        <item x="9"/>
        <item x="11"/>
        <item x="5"/>
        <item x="4"/>
        <item x="7"/>
        <item x="2"/>
        <item m="1" x="16"/>
        <item x="10"/>
        <item h="1" x="0"/>
        <item h="1" m="1" x="12"/>
        <item t="default"/>
      </items>
    </pivotField>
    <pivotField showAll="0"/>
    <pivotField showAll="0"/>
    <pivotField showAll="0"/>
  </pivotFields>
  <rowFields count="1">
    <field x="9"/>
  </rowFields>
  <rowItems count="12">
    <i>
      <x v="2"/>
    </i>
    <i>
      <x v="3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4"/>
    </i>
    <i t="grand">
      <x/>
    </i>
  </rowItems>
  <colItems count="1">
    <i/>
  </colItems>
  <dataFields count="1">
    <dataField name="Sum of Montant dépensé" fld="7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22"/>
  <sheetViews>
    <sheetView topLeftCell="B1" zoomScale="70" zoomScaleNormal="70" workbookViewId="0">
      <pane ySplit="1" topLeftCell="A2" activePane="bottomLeft" state="frozen"/>
      <selection pane="bottomLeft" activeCell="F521" sqref="F521"/>
    </sheetView>
  </sheetViews>
  <sheetFormatPr baseColWidth="10" defaultColWidth="9.140625" defaultRowHeight="18" customHeight="1"/>
  <cols>
    <col min="1" max="1" width="13.28515625" style="83" customWidth="1"/>
    <col min="2" max="2" width="18.7109375" style="81" customWidth="1"/>
    <col min="3" max="3" width="34.28515625" style="1" customWidth="1"/>
    <col min="4" max="4" width="78.140625" style="12" customWidth="1"/>
    <col min="5" max="5" width="22.28515625" style="12" customWidth="1"/>
    <col min="6" max="6" width="18.28515625" style="12" customWidth="1"/>
    <col min="7" max="7" width="17" style="18" customWidth="1"/>
    <col min="8" max="8" width="18.85546875" style="77" customWidth="1"/>
    <col min="9" max="9" width="21.5703125" style="72" customWidth="1"/>
    <col min="10" max="10" width="14.140625" style="12" customWidth="1"/>
    <col min="11" max="11" width="16.85546875" style="1" customWidth="1"/>
    <col min="12" max="12" width="16.28515625" style="12" customWidth="1"/>
    <col min="13" max="13" width="17.140625" style="9" customWidth="1"/>
    <col min="14" max="16384" width="9.140625" style="1"/>
  </cols>
  <sheetData>
    <row r="1" spans="1:13" ht="18" customHeight="1">
      <c r="A1" s="82" t="s">
        <v>28</v>
      </c>
      <c r="B1" s="79" t="s">
        <v>0</v>
      </c>
      <c r="C1" s="2" t="s">
        <v>1</v>
      </c>
      <c r="D1" s="75" t="s">
        <v>23</v>
      </c>
      <c r="E1" s="78" t="s">
        <v>2</v>
      </c>
      <c r="F1" s="75" t="s">
        <v>3</v>
      </c>
      <c r="G1" s="13" t="s">
        <v>4</v>
      </c>
      <c r="H1" s="76" t="s">
        <v>5</v>
      </c>
      <c r="I1" s="76" t="s">
        <v>6</v>
      </c>
      <c r="J1" s="75" t="s">
        <v>7</v>
      </c>
      <c r="K1" s="2" t="s">
        <v>8</v>
      </c>
      <c r="L1" s="73" t="s">
        <v>9</v>
      </c>
      <c r="M1" s="6" t="s">
        <v>10</v>
      </c>
    </row>
    <row r="2" spans="1:13" s="106" customFormat="1" ht="18" customHeight="1">
      <c r="A2" s="90" t="s">
        <v>54</v>
      </c>
      <c r="B2" s="98">
        <v>42795</v>
      </c>
      <c r="C2" s="99" t="s">
        <v>6</v>
      </c>
      <c r="D2" s="99"/>
      <c r="E2" s="100"/>
      <c r="F2" s="99"/>
      <c r="G2" s="101">
        <f>1048172+1200</f>
        <v>1049372</v>
      </c>
      <c r="H2" s="102"/>
      <c r="I2" s="103">
        <f>G2-H2</f>
        <v>1049372</v>
      </c>
      <c r="J2" s="99"/>
      <c r="K2" s="99"/>
      <c r="L2" s="104"/>
      <c r="M2" s="105" t="s">
        <v>380</v>
      </c>
    </row>
    <row r="3" spans="1:13" s="119" customFormat="1" ht="18" customHeight="1">
      <c r="A3" s="68" t="s">
        <v>54</v>
      </c>
      <c r="B3" s="85">
        <v>42795</v>
      </c>
      <c r="C3" s="114" t="s">
        <v>55</v>
      </c>
      <c r="D3" s="114" t="s">
        <v>456</v>
      </c>
      <c r="E3" s="115" t="s">
        <v>57</v>
      </c>
      <c r="F3" s="114" t="s">
        <v>17</v>
      </c>
      <c r="G3" s="116"/>
      <c r="H3" s="117">
        <v>1000</v>
      </c>
      <c r="I3" s="117">
        <f>I2+G3-H3</f>
        <v>1048372</v>
      </c>
      <c r="J3" s="114" t="s">
        <v>18</v>
      </c>
      <c r="K3" s="114" t="s">
        <v>381</v>
      </c>
      <c r="L3" s="68" t="s">
        <v>373</v>
      </c>
      <c r="M3" s="118" t="s">
        <v>380</v>
      </c>
    </row>
    <row r="4" spans="1:13" s="119" customFormat="1" ht="18" customHeight="1">
      <c r="A4" s="68" t="s">
        <v>54</v>
      </c>
      <c r="B4" s="85">
        <v>42795</v>
      </c>
      <c r="C4" s="114" t="s">
        <v>55</v>
      </c>
      <c r="D4" s="114" t="s">
        <v>456</v>
      </c>
      <c r="E4" s="115" t="s">
        <v>57</v>
      </c>
      <c r="F4" s="114" t="s">
        <v>17</v>
      </c>
      <c r="G4" s="116"/>
      <c r="H4" s="117">
        <v>1000</v>
      </c>
      <c r="I4" s="117">
        <f t="shared" ref="I4:I67" si="0">I3+G4-H4</f>
        <v>1047372</v>
      </c>
      <c r="J4" s="114" t="s">
        <v>22</v>
      </c>
      <c r="K4" s="114" t="s">
        <v>381</v>
      </c>
      <c r="L4" s="68" t="s">
        <v>379</v>
      </c>
      <c r="M4" s="118" t="s">
        <v>380</v>
      </c>
    </row>
    <row r="5" spans="1:13" s="119" customFormat="1" ht="18" customHeight="1">
      <c r="A5" s="68" t="s">
        <v>54</v>
      </c>
      <c r="B5" s="85">
        <v>42795</v>
      </c>
      <c r="C5" s="114" t="s">
        <v>55</v>
      </c>
      <c r="D5" s="114" t="s">
        <v>456</v>
      </c>
      <c r="E5" s="115" t="s">
        <v>57</v>
      </c>
      <c r="F5" s="114" t="s">
        <v>17</v>
      </c>
      <c r="G5" s="116"/>
      <c r="H5" s="117">
        <v>1000</v>
      </c>
      <c r="I5" s="117">
        <f t="shared" si="0"/>
        <v>1046372</v>
      </c>
      <c r="J5" s="114" t="s">
        <v>26</v>
      </c>
      <c r="K5" s="114" t="s">
        <v>381</v>
      </c>
      <c r="L5" s="68" t="s">
        <v>375</v>
      </c>
      <c r="M5" s="118" t="s">
        <v>380</v>
      </c>
    </row>
    <row r="6" spans="1:13" s="119" customFormat="1" ht="18" customHeight="1">
      <c r="A6" s="68" t="s">
        <v>54</v>
      </c>
      <c r="B6" s="85">
        <v>42795</v>
      </c>
      <c r="C6" s="114" t="s">
        <v>55</v>
      </c>
      <c r="D6" s="114" t="s">
        <v>456</v>
      </c>
      <c r="E6" s="115" t="s">
        <v>57</v>
      </c>
      <c r="F6" s="114" t="s">
        <v>11</v>
      </c>
      <c r="G6" s="116"/>
      <c r="H6" s="117">
        <v>1000</v>
      </c>
      <c r="I6" s="117">
        <f t="shared" si="0"/>
        <v>1045372</v>
      </c>
      <c r="J6" s="114" t="s">
        <v>25</v>
      </c>
      <c r="K6" s="114" t="s">
        <v>381</v>
      </c>
      <c r="L6" s="68" t="s">
        <v>377</v>
      </c>
      <c r="M6" s="118" t="s">
        <v>380</v>
      </c>
    </row>
    <row r="7" spans="1:13" s="119" customFormat="1" ht="18" customHeight="1">
      <c r="A7" s="68" t="s">
        <v>54</v>
      </c>
      <c r="B7" s="86">
        <v>42795</v>
      </c>
      <c r="C7" s="121" t="s">
        <v>55</v>
      </c>
      <c r="D7" s="121" t="s">
        <v>56</v>
      </c>
      <c r="E7" s="121" t="s">
        <v>57</v>
      </c>
      <c r="F7" s="121" t="s">
        <v>11</v>
      </c>
      <c r="G7" s="124"/>
      <c r="H7" s="124">
        <v>500</v>
      </c>
      <c r="I7" s="117">
        <f t="shared" si="0"/>
        <v>1044872</v>
      </c>
      <c r="J7" s="121" t="s">
        <v>12</v>
      </c>
      <c r="K7" s="121" t="s">
        <v>381</v>
      </c>
      <c r="L7" s="68" t="s">
        <v>376</v>
      </c>
      <c r="M7" s="128" t="s">
        <v>380</v>
      </c>
    </row>
    <row r="8" spans="1:13" s="119" customFormat="1" ht="18" customHeight="1">
      <c r="A8" s="68" t="s">
        <v>54</v>
      </c>
      <c r="B8" s="85">
        <v>42795</v>
      </c>
      <c r="C8" s="121" t="s">
        <v>55</v>
      </c>
      <c r="D8" s="121" t="s">
        <v>58</v>
      </c>
      <c r="E8" s="121" t="s">
        <v>57</v>
      </c>
      <c r="F8" s="121" t="s">
        <v>11</v>
      </c>
      <c r="G8" s="124"/>
      <c r="H8" s="126">
        <v>400</v>
      </c>
      <c r="I8" s="117">
        <f t="shared" si="0"/>
        <v>1044472</v>
      </c>
      <c r="J8" s="121" t="s">
        <v>12</v>
      </c>
      <c r="K8" s="121" t="s">
        <v>381</v>
      </c>
      <c r="L8" s="68" t="s">
        <v>376</v>
      </c>
      <c r="M8" s="128" t="s">
        <v>380</v>
      </c>
    </row>
    <row r="9" spans="1:13" s="119" customFormat="1" ht="18" customHeight="1">
      <c r="A9" s="68" t="s">
        <v>54</v>
      </c>
      <c r="B9" s="86">
        <v>42795</v>
      </c>
      <c r="C9" s="121" t="s">
        <v>55</v>
      </c>
      <c r="D9" s="121" t="s">
        <v>59</v>
      </c>
      <c r="E9" s="121" t="s">
        <v>57</v>
      </c>
      <c r="F9" s="121" t="s">
        <v>11</v>
      </c>
      <c r="G9" s="124"/>
      <c r="H9" s="126">
        <v>900</v>
      </c>
      <c r="I9" s="117">
        <f t="shared" si="0"/>
        <v>1043572</v>
      </c>
      <c r="J9" s="121" t="s">
        <v>12</v>
      </c>
      <c r="K9" s="121" t="s">
        <v>381</v>
      </c>
      <c r="L9" s="68" t="s">
        <v>376</v>
      </c>
      <c r="M9" s="128" t="s">
        <v>380</v>
      </c>
    </row>
    <row r="10" spans="1:13" s="119" customFormat="1" ht="18" customHeight="1">
      <c r="A10" s="68" t="s">
        <v>54</v>
      </c>
      <c r="B10" s="85">
        <v>42795</v>
      </c>
      <c r="C10" s="121" t="s">
        <v>55</v>
      </c>
      <c r="D10" s="121" t="s">
        <v>60</v>
      </c>
      <c r="E10" s="121" t="s">
        <v>57</v>
      </c>
      <c r="F10" s="121" t="s">
        <v>11</v>
      </c>
      <c r="G10" s="124"/>
      <c r="H10" s="126">
        <v>700</v>
      </c>
      <c r="I10" s="117">
        <f t="shared" si="0"/>
        <v>1042872</v>
      </c>
      <c r="J10" s="121" t="s">
        <v>20</v>
      </c>
      <c r="K10" s="121" t="s">
        <v>381</v>
      </c>
      <c r="L10" s="68" t="s">
        <v>369</v>
      </c>
      <c r="M10" s="128" t="s">
        <v>380</v>
      </c>
    </row>
    <row r="11" spans="1:13" s="119" customFormat="1" ht="18" customHeight="1">
      <c r="A11" s="68" t="s">
        <v>54</v>
      </c>
      <c r="B11" s="86">
        <v>42795</v>
      </c>
      <c r="C11" s="121" t="s">
        <v>55</v>
      </c>
      <c r="D11" s="121" t="s">
        <v>61</v>
      </c>
      <c r="E11" s="121" t="s">
        <v>57</v>
      </c>
      <c r="F11" s="121" t="s">
        <v>11</v>
      </c>
      <c r="G11" s="124"/>
      <c r="H11" s="126">
        <v>1000</v>
      </c>
      <c r="I11" s="117">
        <f t="shared" si="0"/>
        <v>1041872</v>
      </c>
      <c r="J11" s="121" t="s">
        <v>20</v>
      </c>
      <c r="K11" s="121" t="s">
        <v>381</v>
      </c>
      <c r="L11" s="68" t="s">
        <v>369</v>
      </c>
      <c r="M11" s="128" t="s">
        <v>380</v>
      </c>
    </row>
    <row r="12" spans="1:13" s="119" customFormat="1" ht="18" customHeight="1">
      <c r="A12" s="68" t="s">
        <v>54</v>
      </c>
      <c r="B12" s="85">
        <v>42795</v>
      </c>
      <c r="C12" s="121" t="s">
        <v>55</v>
      </c>
      <c r="D12" s="121" t="s">
        <v>62</v>
      </c>
      <c r="E12" s="121" t="s">
        <v>57</v>
      </c>
      <c r="F12" s="121" t="s">
        <v>11</v>
      </c>
      <c r="G12" s="124"/>
      <c r="H12" s="126">
        <v>1000</v>
      </c>
      <c r="I12" s="117">
        <f t="shared" si="0"/>
        <v>1040872</v>
      </c>
      <c r="J12" s="121" t="s">
        <v>20</v>
      </c>
      <c r="K12" s="121" t="s">
        <v>381</v>
      </c>
      <c r="L12" s="68" t="s">
        <v>369</v>
      </c>
      <c r="M12" s="128" t="s">
        <v>380</v>
      </c>
    </row>
    <row r="13" spans="1:13" s="119" customFormat="1" ht="18" customHeight="1">
      <c r="A13" s="68" t="s">
        <v>54</v>
      </c>
      <c r="B13" s="86">
        <v>42795</v>
      </c>
      <c r="C13" s="121" t="s">
        <v>246</v>
      </c>
      <c r="D13" s="121" t="s">
        <v>84</v>
      </c>
      <c r="E13" s="121" t="s">
        <v>63</v>
      </c>
      <c r="F13" s="121" t="s">
        <v>11</v>
      </c>
      <c r="G13" s="124"/>
      <c r="H13" s="126">
        <v>1100</v>
      </c>
      <c r="I13" s="117">
        <f t="shared" si="0"/>
        <v>1039772</v>
      </c>
      <c r="J13" s="121" t="s">
        <v>20</v>
      </c>
      <c r="K13" s="121" t="s">
        <v>381</v>
      </c>
      <c r="L13" s="68" t="s">
        <v>369</v>
      </c>
      <c r="M13" s="128" t="s">
        <v>380</v>
      </c>
    </row>
    <row r="14" spans="1:13" s="119" customFormat="1" ht="18" customHeight="1">
      <c r="A14" s="68" t="s">
        <v>54</v>
      </c>
      <c r="B14" s="85">
        <v>42795</v>
      </c>
      <c r="C14" s="121" t="s">
        <v>55</v>
      </c>
      <c r="D14" s="121" t="s">
        <v>64</v>
      </c>
      <c r="E14" s="121" t="s">
        <v>57</v>
      </c>
      <c r="F14" s="121" t="s">
        <v>17</v>
      </c>
      <c r="G14" s="124"/>
      <c r="H14" s="126">
        <v>1200</v>
      </c>
      <c r="I14" s="117">
        <f t="shared" si="0"/>
        <v>1038572</v>
      </c>
      <c r="J14" s="121" t="s">
        <v>21</v>
      </c>
      <c r="K14" s="121" t="s">
        <v>381</v>
      </c>
      <c r="L14" s="68" t="s">
        <v>378</v>
      </c>
      <c r="M14" s="128" t="s">
        <v>380</v>
      </c>
    </row>
    <row r="15" spans="1:13" s="87" customFormat="1" ht="18" customHeight="1">
      <c r="A15" s="68" t="s">
        <v>54</v>
      </c>
      <c r="B15" s="86">
        <v>42795</v>
      </c>
      <c r="C15" s="68" t="s">
        <v>55</v>
      </c>
      <c r="D15" s="68" t="s">
        <v>65</v>
      </c>
      <c r="E15" s="68" t="s">
        <v>57</v>
      </c>
      <c r="F15" s="68" t="s">
        <v>17</v>
      </c>
      <c r="G15" s="88"/>
      <c r="H15" s="19">
        <v>6000</v>
      </c>
      <c r="I15" s="117">
        <f t="shared" si="0"/>
        <v>1032572</v>
      </c>
      <c r="J15" s="68" t="s">
        <v>21</v>
      </c>
      <c r="K15" s="68" t="s">
        <v>381</v>
      </c>
      <c r="L15" s="68" t="s">
        <v>378</v>
      </c>
      <c r="M15" s="20" t="s">
        <v>380</v>
      </c>
    </row>
    <row r="16" spans="1:13" s="87" customFormat="1" ht="18" customHeight="1">
      <c r="A16" s="68" t="s">
        <v>54</v>
      </c>
      <c r="B16" s="85">
        <v>42795</v>
      </c>
      <c r="C16" s="68" t="s">
        <v>55</v>
      </c>
      <c r="D16" s="68" t="s">
        <v>66</v>
      </c>
      <c r="E16" s="68" t="s">
        <v>57</v>
      </c>
      <c r="F16" s="68" t="s">
        <v>17</v>
      </c>
      <c r="G16" s="88"/>
      <c r="H16" s="19">
        <v>4500</v>
      </c>
      <c r="I16" s="117">
        <f t="shared" si="0"/>
        <v>1028072</v>
      </c>
      <c r="J16" s="68" t="s">
        <v>21</v>
      </c>
      <c r="K16" s="68" t="s">
        <v>381</v>
      </c>
      <c r="L16" s="68" t="s">
        <v>378</v>
      </c>
      <c r="M16" s="20" t="s">
        <v>380</v>
      </c>
    </row>
    <row r="17" spans="1:13" s="87" customFormat="1" ht="18" customHeight="1">
      <c r="A17" s="68" t="s">
        <v>54</v>
      </c>
      <c r="B17" s="86">
        <v>42795</v>
      </c>
      <c r="C17" s="68" t="s">
        <v>55</v>
      </c>
      <c r="D17" s="68" t="s">
        <v>67</v>
      </c>
      <c r="E17" s="68" t="s">
        <v>57</v>
      </c>
      <c r="F17" s="68" t="s">
        <v>17</v>
      </c>
      <c r="G17" s="88"/>
      <c r="H17" s="19">
        <v>2000</v>
      </c>
      <c r="I17" s="117">
        <f t="shared" si="0"/>
        <v>1026072</v>
      </c>
      <c r="J17" s="68" t="s">
        <v>21</v>
      </c>
      <c r="K17" s="68" t="s">
        <v>381</v>
      </c>
      <c r="L17" s="68" t="s">
        <v>378</v>
      </c>
      <c r="M17" s="20" t="s">
        <v>380</v>
      </c>
    </row>
    <row r="18" spans="1:13" s="87" customFormat="1" ht="18" customHeight="1">
      <c r="A18" s="68" t="s">
        <v>54</v>
      </c>
      <c r="B18" s="85">
        <v>42795</v>
      </c>
      <c r="C18" s="68" t="s">
        <v>55</v>
      </c>
      <c r="D18" s="68" t="s">
        <v>68</v>
      </c>
      <c r="E18" s="68" t="s">
        <v>57</v>
      </c>
      <c r="F18" s="68" t="s">
        <v>17</v>
      </c>
      <c r="G18" s="88"/>
      <c r="H18" s="19">
        <v>600</v>
      </c>
      <c r="I18" s="117">
        <f t="shared" si="0"/>
        <v>1025472</v>
      </c>
      <c r="J18" s="68" t="s">
        <v>21</v>
      </c>
      <c r="K18" s="68" t="s">
        <v>381</v>
      </c>
      <c r="L18" s="68" t="s">
        <v>378</v>
      </c>
      <c r="M18" s="20" t="s">
        <v>380</v>
      </c>
    </row>
    <row r="19" spans="1:13" s="87" customFormat="1" ht="18" customHeight="1">
      <c r="A19" s="68" t="s">
        <v>54</v>
      </c>
      <c r="B19" s="86">
        <v>42795</v>
      </c>
      <c r="C19" s="68" t="s">
        <v>55</v>
      </c>
      <c r="D19" s="68" t="s">
        <v>69</v>
      </c>
      <c r="E19" s="68" t="s">
        <v>57</v>
      </c>
      <c r="F19" s="68" t="s">
        <v>17</v>
      </c>
      <c r="G19" s="88"/>
      <c r="H19" s="19">
        <v>200</v>
      </c>
      <c r="I19" s="117">
        <f t="shared" si="0"/>
        <v>1025272</v>
      </c>
      <c r="J19" s="68" t="s">
        <v>21</v>
      </c>
      <c r="K19" s="68" t="s">
        <v>381</v>
      </c>
      <c r="L19" s="68" t="s">
        <v>378</v>
      </c>
      <c r="M19" s="20" t="s">
        <v>380</v>
      </c>
    </row>
    <row r="20" spans="1:13" s="87" customFormat="1" ht="18" customHeight="1">
      <c r="A20" s="68" t="s">
        <v>54</v>
      </c>
      <c r="B20" s="85">
        <v>42795</v>
      </c>
      <c r="C20" s="68" t="s">
        <v>559</v>
      </c>
      <c r="D20" s="68" t="s">
        <v>550</v>
      </c>
      <c r="E20" s="68" t="s">
        <v>70</v>
      </c>
      <c r="F20" s="68" t="s">
        <v>17</v>
      </c>
      <c r="G20" s="88"/>
      <c r="H20" s="19">
        <v>24000</v>
      </c>
      <c r="I20" s="117">
        <f t="shared" si="0"/>
        <v>1001272</v>
      </c>
      <c r="J20" s="68" t="s">
        <v>21</v>
      </c>
      <c r="K20" s="68" t="s">
        <v>381</v>
      </c>
      <c r="L20" s="68" t="s">
        <v>378</v>
      </c>
      <c r="M20" s="20" t="s">
        <v>380</v>
      </c>
    </row>
    <row r="21" spans="1:13" s="87" customFormat="1" ht="18" customHeight="1">
      <c r="A21" s="68" t="s">
        <v>54</v>
      </c>
      <c r="B21" s="85">
        <v>42795</v>
      </c>
      <c r="C21" s="68" t="s">
        <v>55</v>
      </c>
      <c r="D21" s="68" t="s">
        <v>71</v>
      </c>
      <c r="E21" s="68" t="s">
        <v>57</v>
      </c>
      <c r="F21" s="68" t="s">
        <v>13</v>
      </c>
      <c r="G21" s="88"/>
      <c r="H21" s="19">
        <v>100</v>
      </c>
      <c r="I21" s="117">
        <f t="shared" si="0"/>
        <v>1001172</v>
      </c>
      <c r="J21" s="68" t="s">
        <v>19</v>
      </c>
      <c r="K21" s="68" t="s">
        <v>381</v>
      </c>
      <c r="L21" s="68" t="s">
        <v>374</v>
      </c>
      <c r="M21" s="20" t="s">
        <v>380</v>
      </c>
    </row>
    <row r="22" spans="1:13" s="87" customFormat="1" ht="18" customHeight="1">
      <c r="A22" s="68" t="s">
        <v>54</v>
      </c>
      <c r="B22" s="86">
        <v>42795</v>
      </c>
      <c r="C22" s="68" t="s">
        <v>55</v>
      </c>
      <c r="D22" s="68" t="s">
        <v>72</v>
      </c>
      <c r="E22" s="68" t="s">
        <v>57</v>
      </c>
      <c r="F22" s="68" t="s">
        <v>13</v>
      </c>
      <c r="G22" s="88"/>
      <c r="H22" s="19">
        <v>350</v>
      </c>
      <c r="I22" s="117">
        <f t="shared" si="0"/>
        <v>1000822</v>
      </c>
      <c r="J22" s="68" t="s">
        <v>19</v>
      </c>
      <c r="K22" s="68" t="s">
        <v>381</v>
      </c>
      <c r="L22" s="68" t="s">
        <v>374</v>
      </c>
      <c r="M22" s="20" t="s">
        <v>380</v>
      </c>
    </row>
    <row r="23" spans="1:13" s="87" customFormat="1" ht="18" customHeight="1">
      <c r="A23" s="68" t="s">
        <v>54</v>
      </c>
      <c r="B23" s="85">
        <v>42795</v>
      </c>
      <c r="C23" s="68" t="s">
        <v>55</v>
      </c>
      <c r="D23" s="68" t="s">
        <v>73</v>
      </c>
      <c r="E23" s="68" t="s">
        <v>57</v>
      </c>
      <c r="F23" s="68" t="s">
        <v>13</v>
      </c>
      <c r="G23" s="88"/>
      <c r="H23" s="19">
        <v>500</v>
      </c>
      <c r="I23" s="117">
        <f t="shared" si="0"/>
        <v>1000322</v>
      </c>
      <c r="J23" s="68" t="s">
        <v>19</v>
      </c>
      <c r="K23" s="68" t="s">
        <v>381</v>
      </c>
      <c r="L23" s="68" t="s">
        <v>374</v>
      </c>
      <c r="M23" s="20" t="s">
        <v>380</v>
      </c>
    </row>
    <row r="24" spans="1:13" s="87" customFormat="1" ht="18" customHeight="1">
      <c r="A24" s="68" t="s">
        <v>54</v>
      </c>
      <c r="B24" s="85">
        <v>42795</v>
      </c>
      <c r="C24" s="68" t="s">
        <v>55</v>
      </c>
      <c r="D24" s="68" t="s">
        <v>74</v>
      </c>
      <c r="E24" s="68" t="s">
        <v>57</v>
      </c>
      <c r="F24" s="68" t="s">
        <v>13</v>
      </c>
      <c r="G24" s="88"/>
      <c r="H24" s="19">
        <v>300</v>
      </c>
      <c r="I24" s="117">
        <f t="shared" si="0"/>
        <v>1000022</v>
      </c>
      <c r="J24" s="68" t="s">
        <v>19</v>
      </c>
      <c r="K24" s="68" t="s">
        <v>381</v>
      </c>
      <c r="L24" s="68" t="s">
        <v>374</v>
      </c>
      <c r="M24" s="20" t="s">
        <v>380</v>
      </c>
    </row>
    <row r="25" spans="1:13" s="87" customFormat="1" ht="18" customHeight="1">
      <c r="A25" s="68" t="s">
        <v>54</v>
      </c>
      <c r="B25" s="85">
        <v>42795</v>
      </c>
      <c r="C25" s="68" t="s">
        <v>75</v>
      </c>
      <c r="D25" s="68" t="s">
        <v>237</v>
      </c>
      <c r="E25" s="68" t="s">
        <v>76</v>
      </c>
      <c r="F25" s="68" t="s">
        <v>13</v>
      </c>
      <c r="G25" s="88"/>
      <c r="H25" s="19">
        <v>5000</v>
      </c>
      <c r="I25" s="117">
        <f t="shared" si="0"/>
        <v>995022</v>
      </c>
      <c r="J25" s="68" t="s">
        <v>19</v>
      </c>
      <c r="K25" s="68" t="s">
        <v>381</v>
      </c>
      <c r="L25" s="68" t="s">
        <v>425</v>
      </c>
      <c r="M25" s="20" t="s">
        <v>380</v>
      </c>
    </row>
    <row r="26" spans="1:13" s="87" customFormat="1" ht="18" customHeight="1">
      <c r="A26" s="68" t="s">
        <v>54</v>
      </c>
      <c r="B26" s="85">
        <v>42795</v>
      </c>
      <c r="C26" s="68" t="s">
        <v>77</v>
      </c>
      <c r="D26" s="68" t="s">
        <v>78</v>
      </c>
      <c r="E26" s="68" t="s">
        <v>76</v>
      </c>
      <c r="F26" s="68" t="s">
        <v>13</v>
      </c>
      <c r="G26" s="88"/>
      <c r="H26" s="19">
        <v>1400</v>
      </c>
      <c r="I26" s="117">
        <f t="shared" si="0"/>
        <v>993622</v>
      </c>
      <c r="J26" s="68" t="s">
        <v>19</v>
      </c>
      <c r="K26" s="68" t="s">
        <v>381</v>
      </c>
      <c r="L26" s="68" t="s">
        <v>425</v>
      </c>
      <c r="M26" s="20" t="s">
        <v>380</v>
      </c>
    </row>
    <row r="27" spans="1:13" s="87" customFormat="1" ht="18" customHeight="1">
      <c r="A27" s="68" t="s">
        <v>54</v>
      </c>
      <c r="B27" s="85">
        <v>42796</v>
      </c>
      <c r="C27" s="120" t="s">
        <v>55</v>
      </c>
      <c r="D27" s="120" t="s">
        <v>456</v>
      </c>
      <c r="E27" s="122" t="s">
        <v>57</v>
      </c>
      <c r="F27" s="120" t="s">
        <v>17</v>
      </c>
      <c r="G27" s="123"/>
      <c r="H27" s="125">
        <v>1000</v>
      </c>
      <c r="I27" s="117">
        <f t="shared" si="0"/>
        <v>992622</v>
      </c>
      <c r="J27" s="120" t="s">
        <v>18</v>
      </c>
      <c r="K27" s="120" t="s">
        <v>381</v>
      </c>
      <c r="L27" s="68" t="s">
        <v>373</v>
      </c>
      <c r="M27" s="127" t="s">
        <v>380</v>
      </c>
    </row>
    <row r="28" spans="1:13" s="87" customFormat="1" ht="18" customHeight="1">
      <c r="A28" s="68" t="s">
        <v>54</v>
      </c>
      <c r="B28" s="85">
        <v>42796</v>
      </c>
      <c r="C28" s="120" t="s">
        <v>55</v>
      </c>
      <c r="D28" s="120" t="s">
        <v>456</v>
      </c>
      <c r="E28" s="122" t="s">
        <v>57</v>
      </c>
      <c r="F28" s="120" t="s">
        <v>17</v>
      </c>
      <c r="G28" s="123"/>
      <c r="H28" s="125">
        <v>1000</v>
      </c>
      <c r="I28" s="117">
        <f t="shared" si="0"/>
        <v>991622</v>
      </c>
      <c r="J28" s="120" t="s">
        <v>22</v>
      </c>
      <c r="K28" s="120" t="s">
        <v>381</v>
      </c>
      <c r="L28" s="68" t="s">
        <v>379</v>
      </c>
      <c r="M28" s="127" t="s">
        <v>380</v>
      </c>
    </row>
    <row r="29" spans="1:13" s="87" customFormat="1" ht="18" customHeight="1">
      <c r="A29" s="68" t="s">
        <v>54</v>
      </c>
      <c r="B29" s="85">
        <v>42796</v>
      </c>
      <c r="C29" s="120" t="s">
        <v>55</v>
      </c>
      <c r="D29" s="120" t="s">
        <v>456</v>
      </c>
      <c r="E29" s="122" t="s">
        <v>57</v>
      </c>
      <c r="F29" s="120" t="s">
        <v>17</v>
      </c>
      <c r="G29" s="123"/>
      <c r="H29" s="125">
        <v>1000</v>
      </c>
      <c r="I29" s="117">
        <f t="shared" si="0"/>
        <v>990622</v>
      </c>
      <c r="J29" s="120" t="s">
        <v>26</v>
      </c>
      <c r="K29" s="120" t="s">
        <v>381</v>
      </c>
      <c r="L29" s="68" t="s">
        <v>375</v>
      </c>
      <c r="M29" s="127" t="s">
        <v>380</v>
      </c>
    </row>
    <row r="30" spans="1:13" s="87" customFormat="1" ht="18" customHeight="1">
      <c r="A30" s="68" t="s">
        <v>54</v>
      </c>
      <c r="B30" s="85">
        <v>42796</v>
      </c>
      <c r="C30" s="120" t="s">
        <v>55</v>
      </c>
      <c r="D30" s="120" t="s">
        <v>456</v>
      </c>
      <c r="E30" s="122" t="s">
        <v>57</v>
      </c>
      <c r="F30" s="120" t="s">
        <v>11</v>
      </c>
      <c r="G30" s="123"/>
      <c r="H30" s="125">
        <v>1000</v>
      </c>
      <c r="I30" s="117">
        <f t="shared" si="0"/>
        <v>989622</v>
      </c>
      <c r="J30" s="120" t="s">
        <v>25</v>
      </c>
      <c r="K30" s="120" t="s">
        <v>381</v>
      </c>
      <c r="L30" s="68" t="s">
        <v>377</v>
      </c>
      <c r="M30" s="127" t="s">
        <v>380</v>
      </c>
    </row>
    <row r="31" spans="1:13" s="87" customFormat="1" ht="18" customHeight="1">
      <c r="A31" s="68" t="s">
        <v>54</v>
      </c>
      <c r="B31" s="86">
        <v>42796</v>
      </c>
      <c r="C31" s="68" t="s">
        <v>55</v>
      </c>
      <c r="D31" s="68" t="s">
        <v>79</v>
      </c>
      <c r="E31" s="68" t="s">
        <v>57</v>
      </c>
      <c r="F31" s="68" t="s">
        <v>11</v>
      </c>
      <c r="G31" s="88"/>
      <c r="H31" s="19">
        <v>800</v>
      </c>
      <c r="I31" s="117">
        <f t="shared" si="0"/>
        <v>988822</v>
      </c>
      <c r="J31" s="68" t="s">
        <v>20</v>
      </c>
      <c r="K31" s="68" t="s">
        <v>381</v>
      </c>
      <c r="L31" s="68" t="s">
        <v>369</v>
      </c>
      <c r="M31" s="20" t="s">
        <v>380</v>
      </c>
    </row>
    <row r="32" spans="1:13" s="87" customFormat="1" ht="18" customHeight="1">
      <c r="A32" s="68" t="s">
        <v>54</v>
      </c>
      <c r="B32" s="86">
        <v>42796</v>
      </c>
      <c r="C32" s="68" t="s">
        <v>55</v>
      </c>
      <c r="D32" s="68" t="s">
        <v>80</v>
      </c>
      <c r="E32" s="68" t="s">
        <v>57</v>
      </c>
      <c r="F32" s="68" t="s">
        <v>11</v>
      </c>
      <c r="G32" s="88"/>
      <c r="H32" s="19">
        <v>400</v>
      </c>
      <c r="I32" s="117">
        <f t="shared" si="0"/>
        <v>988422</v>
      </c>
      <c r="J32" s="68" t="s">
        <v>20</v>
      </c>
      <c r="K32" s="68" t="s">
        <v>381</v>
      </c>
      <c r="L32" s="68" t="s">
        <v>369</v>
      </c>
      <c r="M32" s="20" t="s">
        <v>380</v>
      </c>
    </row>
    <row r="33" spans="1:13" s="87" customFormat="1" ht="18" customHeight="1">
      <c r="A33" s="68" t="s">
        <v>54</v>
      </c>
      <c r="B33" s="86">
        <v>42796</v>
      </c>
      <c r="C33" s="68" t="s">
        <v>55</v>
      </c>
      <c r="D33" s="68" t="s">
        <v>81</v>
      </c>
      <c r="E33" s="68" t="s">
        <v>57</v>
      </c>
      <c r="F33" s="68" t="s">
        <v>11</v>
      </c>
      <c r="G33" s="88"/>
      <c r="H33" s="19">
        <v>400</v>
      </c>
      <c r="I33" s="117">
        <f t="shared" si="0"/>
        <v>988022</v>
      </c>
      <c r="J33" s="68" t="s">
        <v>20</v>
      </c>
      <c r="K33" s="68" t="s">
        <v>381</v>
      </c>
      <c r="L33" s="68" t="s">
        <v>369</v>
      </c>
      <c r="M33" s="20" t="s">
        <v>380</v>
      </c>
    </row>
    <row r="34" spans="1:13" s="87" customFormat="1" ht="18" customHeight="1">
      <c r="A34" s="68" t="s">
        <v>54</v>
      </c>
      <c r="B34" s="86">
        <v>42796</v>
      </c>
      <c r="C34" s="68" t="s">
        <v>55</v>
      </c>
      <c r="D34" s="68" t="s">
        <v>82</v>
      </c>
      <c r="E34" s="68" t="s">
        <v>57</v>
      </c>
      <c r="F34" s="68" t="s">
        <v>11</v>
      </c>
      <c r="G34" s="88"/>
      <c r="H34" s="19">
        <v>400</v>
      </c>
      <c r="I34" s="117">
        <f t="shared" si="0"/>
        <v>987622</v>
      </c>
      <c r="J34" s="68" t="s">
        <v>20</v>
      </c>
      <c r="K34" s="68" t="s">
        <v>381</v>
      </c>
      <c r="L34" s="68" t="s">
        <v>369</v>
      </c>
      <c r="M34" s="20" t="s">
        <v>380</v>
      </c>
    </row>
    <row r="35" spans="1:13" s="87" customFormat="1" ht="18" customHeight="1">
      <c r="A35" s="68" t="s">
        <v>54</v>
      </c>
      <c r="B35" s="86">
        <v>42796</v>
      </c>
      <c r="C35" s="68" t="s">
        <v>246</v>
      </c>
      <c r="D35" s="68" t="s">
        <v>83</v>
      </c>
      <c r="E35" s="68" t="s">
        <v>63</v>
      </c>
      <c r="F35" s="68" t="s">
        <v>11</v>
      </c>
      <c r="G35" s="88"/>
      <c r="H35" s="19">
        <v>1100</v>
      </c>
      <c r="I35" s="117">
        <f t="shared" si="0"/>
        <v>986522</v>
      </c>
      <c r="J35" s="68" t="s">
        <v>20</v>
      </c>
      <c r="K35" s="68" t="s">
        <v>381</v>
      </c>
      <c r="L35" s="68" t="s">
        <v>369</v>
      </c>
      <c r="M35" s="20" t="s">
        <v>380</v>
      </c>
    </row>
    <row r="36" spans="1:13" s="87" customFormat="1" ht="18" customHeight="1">
      <c r="A36" s="68" t="s">
        <v>54</v>
      </c>
      <c r="B36" s="86">
        <v>42796</v>
      </c>
      <c r="C36" s="68" t="s">
        <v>55</v>
      </c>
      <c r="D36" s="68" t="s">
        <v>85</v>
      </c>
      <c r="E36" s="68" t="s">
        <v>57</v>
      </c>
      <c r="F36" s="68" t="s">
        <v>13</v>
      </c>
      <c r="G36" s="88"/>
      <c r="H36" s="19">
        <v>800</v>
      </c>
      <c r="I36" s="117">
        <f t="shared" si="0"/>
        <v>985722</v>
      </c>
      <c r="J36" s="68" t="s">
        <v>19</v>
      </c>
      <c r="K36" s="68" t="s">
        <v>381</v>
      </c>
      <c r="L36" s="68" t="s">
        <v>374</v>
      </c>
      <c r="M36" s="20" t="s">
        <v>380</v>
      </c>
    </row>
    <row r="37" spans="1:13" s="87" customFormat="1" ht="18" customHeight="1">
      <c r="A37" s="68" t="s">
        <v>54</v>
      </c>
      <c r="B37" s="86">
        <v>42796</v>
      </c>
      <c r="C37" s="68" t="s">
        <v>86</v>
      </c>
      <c r="D37" s="68" t="s">
        <v>87</v>
      </c>
      <c r="E37" s="68" t="s">
        <v>86</v>
      </c>
      <c r="F37" s="68" t="s">
        <v>13</v>
      </c>
      <c r="G37" s="88"/>
      <c r="H37" s="19">
        <v>101000</v>
      </c>
      <c r="I37" s="117">
        <f t="shared" si="0"/>
        <v>884722</v>
      </c>
      <c r="J37" s="68" t="s">
        <v>19</v>
      </c>
      <c r="K37" s="68" t="s">
        <v>381</v>
      </c>
      <c r="L37" s="68" t="s">
        <v>426</v>
      </c>
      <c r="M37" s="20" t="s">
        <v>380</v>
      </c>
    </row>
    <row r="38" spans="1:13" s="87" customFormat="1" ht="18" customHeight="1">
      <c r="A38" s="68" t="s">
        <v>54</v>
      </c>
      <c r="B38" s="86">
        <v>42796</v>
      </c>
      <c r="C38" s="68" t="s">
        <v>88</v>
      </c>
      <c r="D38" s="68" t="s">
        <v>89</v>
      </c>
      <c r="E38" s="68" t="s">
        <v>90</v>
      </c>
      <c r="F38" s="68" t="s">
        <v>13</v>
      </c>
      <c r="G38" s="88"/>
      <c r="H38" s="19">
        <v>5000</v>
      </c>
      <c r="I38" s="117">
        <f t="shared" si="0"/>
        <v>879722</v>
      </c>
      <c r="J38" s="68" t="s">
        <v>21</v>
      </c>
      <c r="K38" s="68" t="s">
        <v>381</v>
      </c>
      <c r="L38" s="68" t="s">
        <v>405</v>
      </c>
      <c r="M38" s="20" t="s">
        <v>380</v>
      </c>
    </row>
    <row r="39" spans="1:13" s="87" customFormat="1" ht="18" customHeight="1">
      <c r="A39" s="68" t="s">
        <v>54</v>
      </c>
      <c r="B39" s="86">
        <v>42796</v>
      </c>
      <c r="C39" s="68" t="s">
        <v>55</v>
      </c>
      <c r="D39" s="68" t="s">
        <v>91</v>
      </c>
      <c r="E39" s="68" t="s">
        <v>57</v>
      </c>
      <c r="F39" s="68" t="s">
        <v>11</v>
      </c>
      <c r="G39" s="88"/>
      <c r="H39" s="19">
        <v>600</v>
      </c>
      <c r="I39" s="117">
        <f t="shared" si="0"/>
        <v>879122</v>
      </c>
      <c r="J39" s="68" t="s">
        <v>25</v>
      </c>
      <c r="K39" s="68" t="s">
        <v>381</v>
      </c>
      <c r="L39" s="68" t="s">
        <v>377</v>
      </c>
      <c r="M39" s="20" t="s">
        <v>380</v>
      </c>
    </row>
    <row r="40" spans="1:13" s="87" customFormat="1" ht="18" customHeight="1">
      <c r="A40" s="68" t="s">
        <v>54</v>
      </c>
      <c r="B40" s="86">
        <v>42796</v>
      </c>
      <c r="C40" s="68" t="s">
        <v>55</v>
      </c>
      <c r="D40" s="68" t="s">
        <v>92</v>
      </c>
      <c r="E40" s="68" t="s">
        <v>57</v>
      </c>
      <c r="F40" s="68" t="s">
        <v>11</v>
      </c>
      <c r="G40" s="88"/>
      <c r="H40" s="19">
        <v>600</v>
      </c>
      <c r="I40" s="117">
        <f t="shared" si="0"/>
        <v>878522</v>
      </c>
      <c r="J40" s="68" t="s">
        <v>25</v>
      </c>
      <c r="K40" s="68" t="s">
        <v>381</v>
      </c>
      <c r="L40" s="68" t="s">
        <v>377</v>
      </c>
      <c r="M40" s="20" t="s">
        <v>380</v>
      </c>
    </row>
    <row r="41" spans="1:13" s="87" customFormat="1" ht="18" customHeight="1">
      <c r="A41" s="68" t="s">
        <v>54</v>
      </c>
      <c r="B41" s="86">
        <v>42796</v>
      </c>
      <c r="C41" s="68" t="s">
        <v>93</v>
      </c>
      <c r="D41" s="68" t="s">
        <v>94</v>
      </c>
      <c r="E41" s="68" t="s">
        <v>57</v>
      </c>
      <c r="F41" s="68" t="s">
        <v>11</v>
      </c>
      <c r="G41" s="88"/>
      <c r="H41" s="19">
        <v>100</v>
      </c>
      <c r="I41" s="117">
        <f t="shared" si="0"/>
        <v>878422</v>
      </c>
      <c r="J41" s="68" t="s">
        <v>25</v>
      </c>
      <c r="K41" s="68" t="s">
        <v>381</v>
      </c>
      <c r="L41" s="68" t="s">
        <v>377</v>
      </c>
      <c r="M41" s="20" t="s">
        <v>380</v>
      </c>
    </row>
    <row r="42" spans="1:13" s="87" customFormat="1" ht="18" customHeight="1">
      <c r="A42" s="68" t="s">
        <v>54</v>
      </c>
      <c r="B42" s="86">
        <v>42796</v>
      </c>
      <c r="C42" s="68" t="s">
        <v>95</v>
      </c>
      <c r="D42" s="68" t="s">
        <v>551</v>
      </c>
      <c r="E42" s="68" t="s">
        <v>76</v>
      </c>
      <c r="F42" s="68" t="s">
        <v>13</v>
      </c>
      <c r="G42" s="88"/>
      <c r="H42" s="19">
        <v>2000</v>
      </c>
      <c r="I42" s="117">
        <f t="shared" si="0"/>
        <v>876422</v>
      </c>
      <c r="J42" s="68" t="s">
        <v>25</v>
      </c>
      <c r="K42" s="68" t="s">
        <v>381</v>
      </c>
      <c r="L42" s="68" t="s">
        <v>396</v>
      </c>
      <c r="M42" s="20" t="s">
        <v>380</v>
      </c>
    </row>
    <row r="43" spans="1:13" s="87" customFormat="1" ht="18" customHeight="1">
      <c r="A43" s="68" t="s">
        <v>54</v>
      </c>
      <c r="B43" s="86">
        <v>42796</v>
      </c>
      <c r="C43" s="68" t="s">
        <v>526</v>
      </c>
      <c r="D43" s="68" t="s">
        <v>552</v>
      </c>
      <c r="E43" s="68" t="s">
        <v>90</v>
      </c>
      <c r="F43" s="68" t="s">
        <v>13</v>
      </c>
      <c r="G43" s="88"/>
      <c r="H43" s="19">
        <v>25000</v>
      </c>
      <c r="I43" s="117">
        <f t="shared" si="0"/>
        <v>851422</v>
      </c>
      <c r="J43" s="68" t="s">
        <v>19</v>
      </c>
      <c r="K43" s="68" t="s">
        <v>381</v>
      </c>
      <c r="L43" s="68" t="s">
        <v>427</v>
      </c>
      <c r="M43" s="20" t="s">
        <v>380</v>
      </c>
    </row>
    <row r="44" spans="1:13" s="87" customFormat="1" ht="18" customHeight="1">
      <c r="A44" s="68" t="s">
        <v>54</v>
      </c>
      <c r="B44" s="86">
        <v>42796</v>
      </c>
      <c r="C44" s="68" t="s">
        <v>55</v>
      </c>
      <c r="D44" s="68" t="s">
        <v>97</v>
      </c>
      <c r="E44" s="68" t="s">
        <v>57</v>
      </c>
      <c r="F44" s="68" t="s">
        <v>11</v>
      </c>
      <c r="G44" s="88"/>
      <c r="H44" s="19">
        <v>600</v>
      </c>
      <c r="I44" s="117">
        <f t="shared" si="0"/>
        <v>850822</v>
      </c>
      <c r="J44" s="68" t="s">
        <v>12</v>
      </c>
      <c r="K44" s="68" t="s">
        <v>381</v>
      </c>
      <c r="L44" s="68" t="s">
        <v>376</v>
      </c>
      <c r="M44" s="20" t="s">
        <v>380</v>
      </c>
    </row>
    <row r="45" spans="1:13" s="87" customFormat="1" ht="18" customHeight="1">
      <c r="A45" s="68" t="s">
        <v>54</v>
      </c>
      <c r="B45" s="86">
        <v>42796</v>
      </c>
      <c r="C45" s="68" t="s">
        <v>55</v>
      </c>
      <c r="D45" s="68" t="s">
        <v>98</v>
      </c>
      <c r="E45" s="68" t="s">
        <v>57</v>
      </c>
      <c r="F45" s="68" t="s">
        <v>11</v>
      </c>
      <c r="G45" s="88"/>
      <c r="H45" s="19">
        <v>600</v>
      </c>
      <c r="I45" s="117">
        <f t="shared" si="0"/>
        <v>850222</v>
      </c>
      <c r="J45" s="68" t="s">
        <v>12</v>
      </c>
      <c r="K45" s="68" t="s">
        <v>381</v>
      </c>
      <c r="L45" s="68" t="s">
        <v>376</v>
      </c>
      <c r="M45" s="20" t="s">
        <v>380</v>
      </c>
    </row>
    <row r="46" spans="1:13" s="87" customFormat="1" ht="18" customHeight="1">
      <c r="A46" s="68" t="s">
        <v>54</v>
      </c>
      <c r="B46" s="86">
        <v>42796</v>
      </c>
      <c r="C46" s="68" t="s">
        <v>246</v>
      </c>
      <c r="D46" s="68" t="s">
        <v>99</v>
      </c>
      <c r="E46" s="68" t="s">
        <v>63</v>
      </c>
      <c r="F46" s="68" t="s">
        <v>11</v>
      </c>
      <c r="G46" s="88"/>
      <c r="H46" s="19">
        <v>1500</v>
      </c>
      <c r="I46" s="117">
        <f t="shared" si="0"/>
        <v>848722</v>
      </c>
      <c r="J46" s="68" t="s">
        <v>12</v>
      </c>
      <c r="K46" s="68" t="s">
        <v>381</v>
      </c>
      <c r="L46" s="68" t="s">
        <v>376</v>
      </c>
      <c r="M46" s="20" t="s">
        <v>380</v>
      </c>
    </row>
    <row r="47" spans="1:13" s="87" customFormat="1" ht="18" customHeight="1">
      <c r="A47" s="68" t="s">
        <v>54</v>
      </c>
      <c r="B47" s="85">
        <v>42797</v>
      </c>
      <c r="C47" s="120" t="s">
        <v>55</v>
      </c>
      <c r="D47" s="120" t="s">
        <v>456</v>
      </c>
      <c r="E47" s="122" t="s">
        <v>57</v>
      </c>
      <c r="F47" s="120" t="s">
        <v>17</v>
      </c>
      <c r="G47" s="123"/>
      <c r="H47" s="125">
        <v>1000</v>
      </c>
      <c r="I47" s="117">
        <f t="shared" si="0"/>
        <v>847722</v>
      </c>
      <c r="J47" s="120" t="s">
        <v>18</v>
      </c>
      <c r="K47" s="120" t="s">
        <v>381</v>
      </c>
      <c r="L47" s="68" t="s">
        <v>373</v>
      </c>
      <c r="M47" s="127" t="s">
        <v>380</v>
      </c>
    </row>
    <row r="48" spans="1:13" s="87" customFormat="1" ht="18" customHeight="1">
      <c r="A48" s="68" t="s">
        <v>54</v>
      </c>
      <c r="B48" s="85">
        <v>42797</v>
      </c>
      <c r="C48" s="120" t="s">
        <v>55</v>
      </c>
      <c r="D48" s="120" t="s">
        <v>456</v>
      </c>
      <c r="E48" s="122" t="s">
        <v>57</v>
      </c>
      <c r="F48" s="120" t="s">
        <v>17</v>
      </c>
      <c r="G48" s="123"/>
      <c r="H48" s="125">
        <v>1000</v>
      </c>
      <c r="I48" s="117">
        <f t="shared" si="0"/>
        <v>846722</v>
      </c>
      <c r="J48" s="120" t="s">
        <v>22</v>
      </c>
      <c r="K48" s="120" t="s">
        <v>381</v>
      </c>
      <c r="L48" s="68" t="s">
        <v>379</v>
      </c>
      <c r="M48" s="127" t="s">
        <v>380</v>
      </c>
    </row>
    <row r="49" spans="1:13" s="87" customFormat="1" ht="18" customHeight="1">
      <c r="A49" s="68" t="s">
        <v>54</v>
      </c>
      <c r="B49" s="85">
        <v>42797</v>
      </c>
      <c r="C49" s="120" t="s">
        <v>55</v>
      </c>
      <c r="D49" s="120" t="s">
        <v>456</v>
      </c>
      <c r="E49" s="122" t="s">
        <v>57</v>
      </c>
      <c r="F49" s="120" t="s">
        <v>17</v>
      </c>
      <c r="G49" s="123"/>
      <c r="H49" s="125">
        <v>1000</v>
      </c>
      <c r="I49" s="117">
        <f t="shared" si="0"/>
        <v>845722</v>
      </c>
      <c r="J49" s="120" t="s">
        <v>26</v>
      </c>
      <c r="K49" s="120" t="s">
        <v>381</v>
      </c>
      <c r="L49" s="68" t="s">
        <v>375</v>
      </c>
      <c r="M49" s="127" t="s">
        <v>380</v>
      </c>
    </row>
    <row r="50" spans="1:13" s="87" customFormat="1" ht="18" customHeight="1">
      <c r="A50" s="68" t="s">
        <v>54</v>
      </c>
      <c r="B50" s="85">
        <v>42797</v>
      </c>
      <c r="C50" s="120" t="s">
        <v>55</v>
      </c>
      <c r="D50" s="120" t="s">
        <v>456</v>
      </c>
      <c r="E50" s="122" t="s">
        <v>57</v>
      </c>
      <c r="F50" s="120" t="s">
        <v>11</v>
      </c>
      <c r="G50" s="123"/>
      <c r="H50" s="125">
        <v>1000</v>
      </c>
      <c r="I50" s="117">
        <f t="shared" si="0"/>
        <v>844722</v>
      </c>
      <c r="J50" s="120" t="s">
        <v>25</v>
      </c>
      <c r="K50" s="120" t="s">
        <v>381</v>
      </c>
      <c r="L50" s="68" t="s">
        <v>377</v>
      </c>
      <c r="M50" s="127" t="s">
        <v>380</v>
      </c>
    </row>
    <row r="51" spans="1:13" s="87" customFormat="1" ht="18" customHeight="1">
      <c r="A51" s="68" t="s">
        <v>54</v>
      </c>
      <c r="B51" s="86">
        <v>42797</v>
      </c>
      <c r="C51" s="68" t="s">
        <v>55</v>
      </c>
      <c r="D51" s="68" t="s">
        <v>100</v>
      </c>
      <c r="E51" s="68" t="s">
        <v>57</v>
      </c>
      <c r="F51" s="68" t="s">
        <v>11</v>
      </c>
      <c r="G51" s="88"/>
      <c r="H51" s="19">
        <v>700</v>
      </c>
      <c r="I51" s="117">
        <f t="shared" si="0"/>
        <v>844022</v>
      </c>
      <c r="J51" s="68" t="s">
        <v>20</v>
      </c>
      <c r="K51" s="68" t="s">
        <v>381</v>
      </c>
      <c r="L51" s="68" t="s">
        <v>369</v>
      </c>
      <c r="M51" s="20" t="s">
        <v>380</v>
      </c>
    </row>
    <row r="52" spans="1:13" s="87" customFormat="1" ht="18" customHeight="1">
      <c r="A52" s="68" t="s">
        <v>54</v>
      </c>
      <c r="B52" s="86">
        <v>42797</v>
      </c>
      <c r="C52" s="68" t="s">
        <v>55</v>
      </c>
      <c r="D52" s="68" t="s">
        <v>101</v>
      </c>
      <c r="E52" s="68" t="s">
        <v>57</v>
      </c>
      <c r="F52" s="68" t="s">
        <v>11</v>
      </c>
      <c r="G52" s="88"/>
      <c r="H52" s="19">
        <v>400</v>
      </c>
      <c r="I52" s="117">
        <f t="shared" si="0"/>
        <v>843622</v>
      </c>
      <c r="J52" s="68" t="s">
        <v>20</v>
      </c>
      <c r="K52" s="68" t="s">
        <v>381</v>
      </c>
      <c r="L52" s="68" t="s">
        <v>369</v>
      </c>
      <c r="M52" s="20" t="s">
        <v>380</v>
      </c>
    </row>
    <row r="53" spans="1:13" s="87" customFormat="1" ht="18" customHeight="1">
      <c r="A53" s="68" t="s">
        <v>54</v>
      </c>
      <c r="B53" s="86">
        <v>42797</v>
      </c>
      <c r="C53" s="68" t="s">
        <v>55</v>
      </c>
      <c r="D53" s="68" t="s">
        <v>102</v>
      </c>
      <c r="E53" s="68" t="s">
        <v>57</v>
      </c>
      <c r="F53" s="68" t="s">
        <v>11</v>
      </c>
      <c r="G53" s="88"/>
      <c r="H53" s="19">
        <v>700</v>
      </c>
      <c r="I53" s="117">
        <f t="shared" si="0"/>
        <v>842922</v>
      </c>
      <c r="J53" s="68" t="s">
        <v>20</v>
      </c>
      <c r="K53" s="68" t="s">
        <v>381</v>
      </c>
      <c r="L53" s="68" t="s">
        <v>369</v>
      </c>
      <c r="M53" s="20" t="s">
        <v>380</v>
      </c>
    </row>
    <row r="54" spans="1:13" s="87" customFormat="1" ht="18" customHeight="1">
      <c r="A54" s="68" t="s">
        <v>54</v>
      </c>
      <c r="B54" s="86">
        <v>42797</v>
      </c>
      <c r="C54" s="68" t="s">
        <v>246</v>
      </c>
      <c r="D54" s="68" t="s">
        <v>103</v>
      </c>
      <c r="E54" s="68" t="s">
        <v>63</v>
      </c>
      <c r="F54" s="68" t="s">
        <v>11</v>
      </c>
      <c r="G54" s="88"/>
      <c r="H54" s="19">
        <v>1100</v>
      </c>
      <c r="I54" s="117">
        <f t="shared" si="0"/>
        <v>841822</v>
      </c>
      <c r="J54" s="68" t="s">
        <v>20</v>
      </c>
      <c r="K54" s="68" t="s">
        <v>381</v>
      </c>
      <c r="L54" s="68" t="s">
        <v>369</v>
      </c>
      <c r="M54" s="20" t="s">
        <v>380</v>
      </c>
    </row>
    <row r="55" spans="1:13" s="87" customFormat="1" ht="18" customHeight="1">
      <c r="A55" s="68" t="s">
        <v>54</v>
      </c>
      <c r="B55" s="86">
        <v>42797</v>
      </c>
      <c r="C55" s="68" t="s">
        <v>55</v>
      </c>
      <c r="D55" s="68" t="s">
        <v>104</v>
      </c>
      <c r="E55" s="68" t="s">
        <v>57</v>
      </c>
      <c r="F55" s="68" t="s">
        <v>11</v>
      </c>
      <c r="G55" s="88"/>
      <c r="H55" s="19">
        <v>1000</v>
      </c>
      <c r="I55" s="117">
        <f t="shared" si="0"/>
        <v>840822</v>
      </c>
      <c r="J55" s="68" t="s">
        <v>12</v>
      </c>
      <c r="K55" s="68" t="s">
        <v>381</v>
      </c>
      <c r="L55" s="68" t="s">
        <v>376</v>
      </c>
      <c r="M55" s="20" t="s">
        <v>380</v>
      </c>
    </row>
    <row r="56" spans="1:13" s="87" customFormat="1" ht="18" customHeight="1">
      <c r="A56" s="68" t="s">
        <v>54</v>
      </c>
      <c r="B56" s="86">
        <v>42797</v>
      </c>
      <c r="C56" s="68" t="s">
        <v>55</v>
      </c>
      <c r="D56" s="68" t="s">
        <v>105</v>
      </c>
      <c r="E56" s="68" t="s">
        <v>57</v>
      </c>
      <c r="F56" s="68" t="s">
        <v>11</v>
      </c>
      <c r="G56" s="88"/>
      <c r="H56" s="19">
        <v>1300</v>
      </c>
      <c r="I56" s="117">
        <f t="shared" si="0"/>
        <v>839522</v>
      </c>
      <c r="J56" s="68" t="s">
        <v>12</v>
      </c>
      <c r="K56" s="68" t="s">
        <v>381</v>
      </c>
      <c r="L56" s="68" t="s">
        <v>376</v>
      </c>
      <c r="M56" s="20" t="s">
        <v>380</v>
      </c>
    </row>
    <row r="57" spans="1:13" s="87" customFormat="1" ht="18" customHeight="1">
      <c r="A57" s="68" t="s">
        <v>54</v>
      </c>
      <c r="B57" s="86">
        <v>42797</v>
      </c>
      <c r="C57" s="68" t="s">
        <v>55</v>
      </c>
      <c r="D57" s="68" t="s">
        <v>106</v>
      </c>
      <c r="E57" s="68" t="s">
        <v>57</v>
      </c>
      <c r="F57" s="68" t="s">
        <v>11</v>
      </c>
      <c r="G57" s="88"/>
      <c r="H57" s="19">
        <v>500</v>
      </c>
      <c r="I57" s="117">
        <f t="shared" si="0"/>
        <v>839022</v>
      </c>
      <c r="J57" s="68" t="s">
        <v>12</v>
      </c>
      <c r="K57" s="68" t="s">
        <v>381</v>
      </c>
      <c r="L57" s="68" t="s">
        <v>376</v>
      </c>
      <c r="M57" s="20" t="s">
        <v>380</v>
      </c>
    </row>
    <row r="58" spans="1:13" s="87" customFormat="1" ht="18" customHeight="1">
      <c r="A58" s="68" t="s">
        <v>54</v>
      </c>
      <c r="B58" s="86">
        <v>42797</v>
      </c>
      <c r="C58" s="68" t="s">
        <v>246</v>
      </c>
      <c r="D58" s="68" t="s">
        <v>107</v>
      </c>
      <c r="E58" s="68" t="s">
        <v>63</v>
      </c>
      <c r="F58" s="68" t="s">
        <v>11</v>
      </c>
      <c r="G58" s="88"/>
      <c r="H58" s="19">
        <v>1100</v>
      </c>
      <c r="I58" s="117">
        <f t="shared" si="0"/>
        <v>837922</v>
      </c>
      <c r="J58" s="68" t="s">
        <v>12</v>
      </c>
      <c r="K58" s="68" t="s">
        <v>381</v>
      </c>
      <c r="L58" s="68" t="s">
        <v>376</v>
      </c>
      <c r="M58" s="20" t="s">
        <v>380</v>
      </c>
    </row>
    <row r="59" spans="1:13" s="94" customFormat="1" ht="18" customHeight="1">
      <c r="A59" s="90" t="s">
        <v>54</v>
      </c>
      <c r="B59" s="91">
        <v>42800</v>
      </c>
      <c r="C59" s="90" t="s">
        <v>344</v>
      </c>
      <c r="D59" s="90"/>
      <c r="E59" s="90"/>
      <c r="F59" s="90"/>
      <c r="G59" s="92">
        <v>1000000</v>
      </c>
      <c r="H59" s="93"/>
      <c r="I59" s="117">
        <f t="shared" si="0"/>
        <v>1837922</v>
      </c>
      <c r="J59" s="90"/>
      <c r="K59" s="68" t="s">
        <v>381</v>
      </c>
      <c r="L59" s="90"/>
      <c r="M59" s="20" t="s">
        <v>380</v>
      </c>
    </row>
    <row r="60" spans="1:13" s="87" customFormat="1" ht="18" customHeight="1">
      <c r="A60" s="68" t="s">
        <v>54</v>
      </c>
      <c r="B60" s="86">
        <v>42800</v>
      </c>
      <c r="C60" s="68" t="s">
        <v>55</v>
      </c>
      <c r="D60" s="68" t="s">
        <v>108</v>
      </c>
      <c r="E60" s="68" t="s">
        <v>57</v>
      </c>
      <c r="F60" s="68" t="s">
        <v>17</v>
      </c>
      <c r="G60" s="88"/>
      <c r="H60" s="19">
        <v>1000</v>
      </c>
      <c r="I60" s="117">
        <f t="shared" si="0"/>
        <v>1836922</v>
      </c>
      <c r="J60" s="68" t="s">
        <v>26</v>
      </c>
      <c r="K60" s="68" t="s">
        <v>381</v>
      </c>
      <c r="L60" s="68" t="s">
        <v>375</v>
      </c>
      <c r="M60" s="20" t="s">
        <v>380</v>
      </c>
    </row>
    <row r="61" spans="1:13" s="87" customFormat="1" ht="18" customHeight="1">
      <c r="A61" s="68" t="s">
        <v>54</v>
      </c>
      <c r="B61" s="86">
        <v>42800</v>
      </c>
      <c r="C61" s="68" t="s">
        <v>55</v>
      </c>
      <c r="D61" s="68" t="s">
        <v>108</v>
      </c>
      <c r="E61" s="68" t="s">
        <v>57</v>
      </c>
      <c r="F61" s="68" t="s">
        <v>17</v>
      </c>
      <c r="G61" s="88"/>
      <c r="H61" s="19">
        <v>1000</v>
      </c>
      <c r="I61" s="117">
        <f t="shared" si="0"/>
        <v>1835922</v>
      </c>
      <c r="J61" s="68" t="s">
        <v>25</v>
      </c>
      <c r="K61" s="68" t="s">
        <v>381</v>
      </c>
      <c r="L61" s="68" t="s">
        <v>377</v>
      </c>
      <c r="M61" s="20" t="s">
        <v>380</v>
      </c>
    </row>
    <row r="62" spans="1:13" s="87" customFormat="1" ht="18" customHeight="1">
      <c r="A62" s="68" t="s">
        <v>54</v>
      </c>
      <c r="B62" s="86">
        <v>42800</v>
      </c>
      <c r="C62" s="68" t="s">
        <v>55</v>
      </c>
      <c r="D62" s="68" t="s">
        <v>108</v>
      </c>
      <c r="E62" s="68" t="s">
        <v>57</v>
      </c>
      <c r="F62" s="68" t="s">
        <v>11</v>
      </c>
      <c r="G62" s="88"/>
      <c r="H62" s="19">
        <v>1000</v>
      </c>
      <c r="I62" s="117">
        <f t="shared" si="0"/>
        <v>1834922</v>
      </c>
      <c r="J62" s="68" t="s">
        <v>27</v>
      </c>
      <c r="K62" s="68" t="s">
        <v>381</v>
      </c>
      <c r="L62" s="68" t="s">
        <v>370</v>
      </c>
      <c r="M62" s="20" t="s">
        <v>380</v>
      </c>
    </row>
    <row r="63" spans="1:13" s="87" customFormat="1" ht="18" customHeight="1">
      <c r="A63" s="68" t="s">
        <v>54</v>
      </c>
      <c r="B63" s="86">
        <v>42800</v>
      </c>
      <c r="C63" s="68" t="s">
        <v>55</v>
      </c>
      <c r="D63" s="68" t="s">
        <v>109</v>
      </c>
      <c r="E63" s="68" t="s">
        <v>57</v>
      </c>
      <c r="F63" s="68" t="s">
        <v>13</v>
      </c>
      <c r="G63" s="88"/>
      <c r="H63" s="19">
        <v>200</v>
      </c>
      <c r="I63" s="117">
        <f t="shared" si="0"/>
        <v>1834722</v>
      </c>
      <c r="J63" s="68" t="s">
        <v>19</v>
      </c>
      <c r="K63" s="68" t="s">
        <v>381</v>
      </c>
      <c r="L63" s="68" t="s">
        <v>374</v>
      </c>
      <c r="M63" s="20" t="s">
        <v>380</v>
      </c>
    </row>
    <row r="64" spans="1:13" s="87" customFormat="1" ht="18" customHeight="1">
      <c r="A64" s="68" t="s">
        <v>54</v>
      </c>
      <c r="B64" s="86">
        <v>42800</v>
      </c>
      <c r="C64" s="68" t="s">
        <v>55</v>
      </c>
      <c r="D64" s="68" t="s">
        <v>110</v>
      </c>
      <c r="E64" s="68" t="s">
        <v>57</v>
      </c>
      <c r="F64" s="68" t="s">
        <v>13</v>
      </c>
      <c r="G64" s="88"/>
      <c r="H64" s="19">
        <v>250</v>
      </c>
      <c r="I64" s="117">
        <f t="shared" si="0"/>
        <v>1834472</v>
      </c>
      <c r="J64" s="68" t="s">
        <v>19</v>
      </c>
      <c r="K64" s="68" t="s">
        <v>381</v>
      </c>
      <c r="L64" s="68" t="s">
        <v>374</v>
      </c>
      <c r="M64" s="20" t="s">
        <v>380</v>
      </c>
    </row>
    <row r="65" spans="1:13" s="87" customFormat="1" ht="18" customHeight="1">
      <c r="A65" s="68" t="s">
        <v>54</v>
      </c>
      <c r="B65" s="86">
        <v>42800</v>
      </c>
      <c r="C65" s="68" t="s">
        <v>55</v>
      </c>
      <c r="D65" s="68" t="s">
        <v>74</v>
      </c>
      <c r="E65" s="68" t="s">
        <v>57</v>
      </c>
      <c r="F65" s="68" t="s">
        <v>13</v>
      </c>
      <c r="G65" s="88"/>
      <c r="H65" s="19">
        <v>300</v>
      </c>
      <c r="I65" s="117">
        <f t="shared" si="0"/>
        <v>1834172</v>
      </c>
      <c r="J65" s="68" t="s">
        <v>19</v>
      </c>
      <c r="K65" s="68" t="s">
        <v>381</v>
      </c>
      <c r="L65" s="68" t="s">
        <v>374</v>
      </c>
      <c r="M65" s="20" t="s">
        <v>380</v>
      </c>
    </row>
    <row r="66" spans="1:13" s="87" customFormat="1" ht="18" customHeight="1">
      <c r="A66" s="68" t="s">
        <v>54</v>
      </c>
      <c r="B66" s="86">
        <v>42800</v>
      </c>
      <c r="C66" s="68" t="s">
        <v>111</v>
      </c>
      <c r="D66" s="68" t="s">
        <v>112</v>
      </c>
      <c r="E66" s="68" t="s">
        <v>111</v>
      </c>
      <c r="F66" s="68" t="s">
        <v>13</v>
      </c>
      <c r="G66" s="88"/>
      <c r="H66" s="19">
        <v>14000</v>
      </c>
      <c r="I66" s="117">
        <f t="shared" si="0"/>
        <v>1820172</v>
      </c>
      <c r="J66" s="68" t="s">
        <v>19</v>
      </c>
      <c r="K66" s="68" t="s">
        <v>381</v>
      </c>
      <c r="L66" s="68" t="s">
        <v>428</v>
      </c>
      <c r="M66" s="20" t="s">
        <v>380</v>
      </c>
    </row>
    <row r="67" spans="1:13" s="87" customFormat="1" ht="18" customHeight="1">
      <c r="A67" s="68" t="s">
        <v>54</v>
      </c>
      <c r="B67" s="86">
        <v>42800</v>
      </c>
      <c r="C67" s="68" t="s">
        <v>113</v>
      </c>
      <c r="D67" s="68" t="s">
        <v>114</v>
      </c>
      <c r="E67" s="68" t="s">
        <v>57</v>
      </c>
      <c r="F67" s="68" t="s">
        <v>14</v>
      </c>
      <c r="G67" s="88"/>
      <c r="H67" s="19">
        <v>5000</v>
      </c>
      <c r="I67" s="117">
        <f t="shared" si="0"/>
        <v>1815172</v>
      </c>
      <c r="J67" s="68" t="s">
        <v>21</v>
      </c>
      <c r="K67" s="68" t="s">
        <v>381</v>
      </c>
      <c r="L67" s="68" t="s">
        <v>406</v>
      </c>
      <c r="M67" s="20" t="s">
        <v>380</v>
      </c>
    </row>
    <row r="68" spans="1:13" s="87" customFormat="1" ht="18" customHeight="1">
      <c r="A68" s="68" t="s">
        <v>54</v>
      </c>
      <c r="B68" s="86">
        <v>42800</v>
      </c>
      <c r="C68" s="68" t="s">
        <v>55</v>
      </c>
      <c r="D68" s="68" t="s">
        <v>115</v>
      </c>
      <c r="E68" s="68" t="s">
        <v>57</v>
      </c>
      <c r="F68" s="68" t="s">
        <v>11</v>
      </c>
      <c r="G68" s="88"/>
      <c r="H68" s="19">
        <v>600</v>
      </c>
      <c r="I68" s="117">
        <f t="shared" ref="I68:I131" si="1">I67+G68-H68</f>
        <v>1814572</v>
      </c>
      <c r="J68" s="68" t="s">
        <v>20</v>
      </c>
      <c r="K68" s="68" t="s">
        <v>381</v>
      </c>
      <c r="L68" s="68" t="s">
        <v>369</v>
      </c>
      <c r="M68" s="20" t="s">
        <v>380</v>
      </c>
    </row>
    <row r="69" spans="1:13" s="87" customFormat="1" ht="18" customHeight="1">
      <c r="A69" s="68" t="s">
        <v>54</v>
      </c>
      <c r="B69" s="86">
        <v>42800</v>
      </c>
      <c r="C69" s="68" t="s">
        <v>55</v>
      </c>
      <c r="D69" s="68" t="s">
        <v>116</v>
      </c>
      <c r="E69" s="68" t="s">
        <v>57</v>
      </c>
      <c r="F69" s="68" t="s">
        <v>11</v>
      </c>
      <c r="G69" s="88"/>
      <c r="H69" s="19">
        <v>500</v>
      </c>
      <c r="I69" s="117">
        <f t="shared" si="1"/>
        <v>1814072</v>
      </c>
      <c r="J69" s="68" t="s">
        <v>20</v>
      </c>
      <c r="K69" s="68" t="s">
        <v>381</v>
      </c>
      <c r="L69" s="68" t="s">
        <v>369</v>
      </c>
      <c r="M69" s="20" t="s">
        <v>380</v>
      </c>
    </row>
    <row r="70" spans="1:13" s="87" customFormat="1" ht="18" customHeight="1">
      <c r="A70" s="68" t="s">
        <v>54</v>
      </c>
      <c r="B70" s="86">
        <v>42800</v>
      </c>
      <c r="C70" s="68" t="s">
        <v>55</v>
      </c>
      <c r="D70" s="68" t="s">
        <v>117</v>
      </c>
      <c r="E70" s="68" t="s">
        <v>57</v>
      </c>
      <c r="F70" s="68" t="s">
        <v>11</v>
      </c>
      <c r="G70" s="88"/>
      <c r="H70" s="19">
        <v>400</v>
      </c>
      <c r="I70" s="117">
        <f t="shared" si="1"/>
        <v>1813672</v>
      </c>
      <c r="J70" s="68" t="s">
        <v>20</v>
      </c>
      <c r="K70" s="68" t="s">
        <v>381</v>
      </c>
      <c r="L70" s="68" t="s">
        <v>369</v>
      </c>
      <c r="M70" s="20" t="s">
        <v>380</v>
      </c>
    </row>
    <row r="71" spans="1:13" s="87" customFormat="1" ht="18" customHeight="1">
      <c r="A71" s="68" t="s">
        <v>54</v>
      </c>
      <c r="B71" s="86">
        <v>42800</v>
      </c>
      <c r="C71" s="68" t="s">
        <v>246</v>
      </c>
      <c r="D71" s="68" t="s">
        <v>118</v>
      </c>
      <c r="E71" s="68" t="s">
        <v>63</v>
      </c>
      <c r="F71" s="68" t="s">
        <v>11</v>
      </c>
      <c r="G71" s="88"/>
      <c r="H71" s="19">
        <v>1100</v>
      </c>
      <c r="I71" s="117">
        <f t="shared" si="1"/>
        <v>1812572</v>
      </c>
      <c r="J71" s="68" t="s">
        <v>20</v>
      </c>
      <c r="K71" s="68" t="s">
        <v>381</v>
      </c>
      <c r="L71" s="68" t="s">
        <v>369</v>
      </c>
      <c r="M71" s="20" t="s">
        <v>380</v>
      </c>
    </row>
    <row r="72" spans="1:13" s="87" customFormat="1" ht="18" customHeight="1">
      <c r="A72" s="68" t="s">
        <v>54</v>
      </c>
      <c r="B72" s="86">
        <v>42800</v>
      </c>
      <c r="C72" s="68" t="s">
        <v>55</v>
      </c>
      <c r="D72" s="68" t="s">
        <v>119</v>
      </c>
      <c r="E72" s="68" t="s">
        <v>57</v>
      </c>
      <c r="F72" s="68" t="s">
        <v>14</v>
      </c>
      <c r="G72" s="88"/>
      <c r="H72" s="19">
        <v>500</v>
      </c>
      <c r="I72" s="117">
        <f t="shared" si="1"/>
        <v>1812072</v>
      </c>
      <c r="J72" s="68" t="s">
        <v>15</v>
      </c>
      <c r="K72" s="68" t="s">
        <v>381</v>
      </c>
      <c r="L72" s="68" t="s">
        <v>372</v>
      </c>
      <c r="M72" s="20" t="s">
        <v>380</v>
      </c>
    </row>
    <row r="73" spans="1:13" s="87" customFormat="1" ht="18" customHeight="1">
      <c r="A73" s="68" t="s">
        <v>54</v>
      </c>
      <c r="B73" s="86">
        <v>42800</v>
      </c>
      <c r="C73" s="68" t="s">
        <v>55</v>
      </c>
      <c r="D73" s="68" t="s">
        <v>120</v>
      </c>
      <c r="E73" s="68" t="s">
        <v>57</v>
      </c>
      <c r="F73" s="68" t="s">
        <v>13</v>
      </c>
      <c r="G73" s="88"/>
      <c r="H73" s="19">
        <v>600</v>
      </c>
      <c r="I73" s="117">
        <f t="shared" si="1"/>
        <v>1811472</v>
      </c>
      <c r="J73" s="68" t="s">
        <v>19</v>
      </c>
      <c r="K73" s="68" t="s">
        <v>381</v>
      </c>
      <c r="L73" s="68" t="s">
        <v>374</v>
      </c>
      <c r="M73" s="20" t="s">
        <v>380</v>
      </c>
    </row>
    <row r="74" spans="1:13" s="87" customFormat="1" ht="18" customHeight="1">
      <c r="A74" s="68" t="s">
        <v>54</v>
      </c>
      <c r="B74" s="86">
        <v>42800</v>
      </c>
      <c r="C74" s="68" t="s">
        <v>121</v>
      </c>
      <c r="D74" s="68" t="s">
        <v>122</v>
      </c>
      <c r="E74" s="68" t="s">
        <v>76</v>
      </c>
      <c r="F74" s="68" t="s">
        <v>13</v>
      </c>
      <c r="G74" s="88"/>
      <c r="H74" s="19">
        <v>1800</v>
      </c>
      <c r="I74" s="117">
        <f t="shared" si="1"/>
        <v>1809672</v>
      </c>
      <c r="J74" s="68" t="s">
        <v>19</v>
      </c>
      <c r="K74" s="68" t="s">
        <v>381</v>
      </c>
      <c r="L74" s="68" t="s">
        <v>429</v>
      </c>
      <c r="M74" s="20" t="s">
        <v>380</v>
      </c>
    </row>
    <row r="75" spans="1:13" s="87" customFormat="1" ht="18" customHeight="1">
      <c r="A75" s="68" t="s">
        <v>54</v>
      </c>
      <c r="B75" s="86">
        <v>42800</v>
      </c>
      <c r="C75" s="68" t="s">
        <v>123</v>
      </c>
      <c r="D75" s="68" t="s">
        <v>78</v>
      </c>
      <c r="E75" s="68" t="s">
        <v>76</v>
      </c>
      <c r="F75" s="68" t="s">
        <v>13</v>
      </c>
      <c r="G75" s="88"/>
      <c r="H75" s="19">
        <v>1000</v>
      </c>
      <c r="I75" s="117">
        <f t="shared" si="1"/>
        <v>1808672</v>
      </c>
      <c r="J75" s="68" t="s">
        <v>19</v>
      </c>
      <c r="K75" s="68" t="s">
        <v>381</v>
      </c>
      <c r="L75" s="68" t="s">
        <v>429</v>
      </c>
      <c r="M75" s="20" t="s">
        <v>380</v>
      </c>
    </row>
    <row r="76" spans="1:13" s="87" customFormat="1" ht="18" customHeight="1">
      <c r="A76" s="68" t="s">
        <v>54</v>
      </c>
      <c r="B76" s="86">
        <v>42800</v>
      </c>
      <c r="C76" s="68" t="s">
        <v>124</v>
      </c>
      <c r="D76" s="68" t="s">
        <v>554</v>
      </c>
      <c r="E76" s="68" t="s">
        <v>76</v>
      </c>
      <c r="F76" s="68" t="s">
        <v>13</v>
      </c>
      <c r="G76" s="88"/>
      <c r="H76" s="19">
        <v>800</v>
      </c>
      <c r="I76" s="117">
        <f t="shared" si="1"/>
        <v>1807872</v>
      </c>
      <c r="J76" s="68" t="s">
        <v>19</v>
      </c>
      <c r="K76" s="68" t="s">
        <v>381</v>
      </c>
      <c r="L76" s="68" t="s">
        <v>429</v>
      </c>
      <c r="M76" s="20" t="s">
        <v>380</v>
      </c>
    </row>
    <row r="77" spans="1:13" s="87" customFormat="1" ht="18" customHeight="1">
      <c r="A77" s="68" t="s">
        <v>54</v>
      </c>
      <c r="B77" s="86">
        <v>42800</v>
      </c>
      <c r="C77" s="68" t="s">
        <v>126</v>
      </c>
      <c r="D77" s="68" t="s">
        <v>125</v>
      </c>
      <c r="E77" s="68" t="s">
        <v>76</v>
      </c>
      <c r="F77" s="68" t="s">
        <v>13</v>
      </c>
      <c r="G77" s="88"/>
      <c r="H77" s="19">
        <v>4000</v>
      </c>
      <c r="I77" s="117">
        <f t="shared" si="1"/>
        <v>1803872</v>
      </c>
      <c r="J77" s="68" t="s">
        <v>19</v>
      </c>
      <c r="K77" s="68" t="s">
        <v>381</v>
      </c>
      <c r="L77" s="68" t="s">
        <v>429</v>
      </c>
      <c r="M77" s="20" t="s">
        <v>380</v>
      </c>
    </row>
    <row r="78" spans="1:13" s="87" customFormat="1" ht="18" customHeight="1">
      <c r="A78" s="68" t="s">
        <v>54</v>
      </c>
      <c r="B78" s="86">
        <v>42800</v>
      </c>
      <c r="C78" s="68" t="s">
        <v>127</v>
      </c>
      <c r="D78" s="68" t="s">
        <v>128</v>
      </c>
      <c r="E78" s="68" t="s">
        <v>76</v>
      </c>
      <c r="F78" s="68" t="s">
        <v>13</v>
      </c>
      <c r="G78" s="88"/>
      <c r="H78" s="19">
        <v>13500</v>
      </c>
      <c r="I78" s="117">
        <f t="shared" si="1"/>
        <v>1790372</v>
      </c>
      <c r="J78" s="68" t="s">
        <v>19</v>
      </c>
      <c r="K78" s="68" t="s">
        <v>381</v>
      </c>
      <c r="L78" s="68" t="s">
        <v>429</v>
      </c>
      <c r="M78" s="20" t="s">
        <v>380</v>
      </c>
    </row>
    <row r="79" spans="1:13" s="87" customFormat="1" ht="18" customHeight="1">
      <c r="A79" s="68" t="s">
        <v>54</v>
      </c>
      <c r="B79" s="86">
        <v>42800</v>
      </c>
      <c r="C79" s="68" t="s">
        <v>129</v>
      </c>
      <c r="D79" s="68" t="s">
        <v>125</v>
      </c>
      <c r="E79" s="68" t="s">
        <v>76</v>
      </c>
      <c r="F79" s="68" t="s">
        <v>13</v>
      </c>
      <c r="G79" s="88"/>
      <c r="H79" s="19">
        <v>2300</v>
      </c>
      <c r="I79" s="117">
        <f t="shared" si="1"/>
        <v>1788072</v>
      </c>
      <c r="J79" s="68" t="s">
        <v>19</v>
      </c>
      <c r="K79" s="68" t="s">
        <v>381</v>
      </c>
      <c r="L79" s="68" t="s">
        <v>429</v>
      </c>
      <c r="M79" s="20" t="s">
        <v>380</v>
      </c>
    </row>
    <row r="80" spans="1:13" s="87" customFormat="1" ht="18" customHeight="1">
      <c r="A80" s="68" t="s">
        <v>54</v>
      </c>
      <c r="B80" s="86">
        <v>42800</v>
      </c>
      <c r="C80" s="68" t="s">
        <v>55</v>
      </c>
      <c r="D80" s="68" t="s">
        <v>120</v>
      </c>
      <c r="E80" s="68" t="s">
        <v>57</v>
      </c>
      <c r="F80" s="68" t="s">
        <v>13</v>
      </c>
      <c r="G80" s="88"/>
      <c r="H80" s="19">
        <v>600</v>
      </c>
      <c r="I80" s="117">
        <f t="shared" si="1"/>
        <v>1787472</v>
      </c>
      <c r="J80" s="68" t="s">
        <v>19</v>
      </c>
      <c r="K80" s="68" t="s">
        <v>381</v>
      </c>
      <c r="L80" s="68" t="s">
        <v>374</v>
      </c>
      <c r="M80" s="20" t="s">
        <v>380</v>
      </c>
    </row>
    <row r="81" spans="1:13" s="87" customFormat="1" ht="18" customHeight="1">
      <c r="A81" s="68" t="s">
        <v>54</v>
      </c>
      <c r="B81" s="86">
        <v>42800</v>
      </c>
      <c r="C81" s="68" t="s">
        <v>130</v>
      </c>
      <c r="D81" s="68" t="s">
        <v>131</v>
      </c>
      <c r="E81" s="68" t="s">
        <v>132</v>
      </c>
      <c r="F81" s="68" t="s">
        <v>13</v>
      </c>
      <c r="G81" s="88"/>
      <c r="H81" s="19">
        <v>170000</v>
      </c>
      <c r="I81" s="117">
        <f t="shared" si="1"/>
        <v>1617472</v>
      </c>
      <c r="J81" s="68" t="s">
        <v>21</v>
      </c>
      <c r="K81" s="68" t="s">
        <v>381</v>
      </c>
      <c r="L81" s="68" t="s">
        <v>407</v>
      </c>
      <c r="M81" s="20" t="s">
        <v>380</v>
      </c>
    </row>
    <row r="82" spans="1:13" s="87" customFormat="1" ht="18" customHeight="1">
      <c r="A82" s="68" t="s">
        <v>54</v>
      </c>
      <c r="B82" s="86">
        <v>42800</v>
      </c>
      <c r="C82" s="68" t="s">
        <v>130</v>
      </c>
      <c r="D82" s="68" t="s">
        <v>133</v>
      </c>
      <c r="E82" s="68" t="s">
        <v>132</v>
      </c>
      <c r="F82" s="68" t="s">
        <v>13</v>
      </c>
      <c r="G82" s="88"/>
      <c r="H82" s="19">
        <v>100000</v>
      </c>
      <c r="I82" s="117">
        <f t="shared" si="1"/>
        <v>1517472</v>
      </c>
      <c r="J82" s="68" t="s">
        <v>21</v>
      </c>
      <c r="K82" s="68" t="s">
        <v>381</v>
      </c>
      <c r="L82" s="68" t="s">
        <v>408</v>
      </c>
      <c r="M82" s="20" t="s">
        <v>380</v>
      </c>
    </row>
    <row r="83" spans="1:13" s="87" customFormat="1" ht="18" customHeight="1">
      <c r="A83" s="68" t="s">
        <v>54</v>
      </c>
      <c r="B83" s="86">
        <v>42801</v>
      </c>
      <c r="C83" s="68" t="s">
        <v>55</v>
      </c>
      <c r="D83" s="68" t="s">
        <v>108</v>
      </c>
      <c r="E83" s="68" t="s">
        <v>57</v>
      </c>
      <c r="F83" s="68" t="s">
        <v>17</v>
      </c>
      <c r="G83" s="88"/>
      <c r="H83" s="19">
        <v>1000</v>
      </c>
      <c r="I83" s="117">
        <f t="shared" si="1"/>
        <v>1516472</v>
      </c>
      <c r="J83" s="68" t="s">
        <v>26</v>
      </c>
      <c r="K83" s="68" t="s">
        <v>381</v>
      </c>
      <c r="L83" s="68" t="s">
        <v>375</v>
      </c>
      <c r="M83" s="20" t="s">
        <v>380</v>
      </c>
    </row>
    <row r="84" spans="1:13" s="87" customFormat="1" ht="18" customHeight="1">
      <c r="A84" s="68" t="s">
        <v>54</v>
      </c>
      <c r="B84" s="86">
        <v>42801</v>
      </c>
      <c r="C84" s="68" t="s">
        <v>55</v>
      </c>
      <c r="D84" s="68" t="s">
        <v>108</v>
      </c>
      <c r="E84" s="68" t="s">
        <v>57</v>
      </c>
      <c r="F84" s="68" t="s">
        <v>17</v>
      </c>
      <c r="G84" s="88"/>
      <c r="H84" s="19">
        <v>1000</v>
      </c>
      <c r="I84" s="117">
        <f t="shared" si="1"/>
        <v>1515472</v>
      </c>
      <c r="J84" s="68" t="s">
        <v>25</v>
      </c>
      <c r="K84" s="68" t="s">
        <v>381</v>
      </c>
      <c r="L84" s="68" t="s">
        <v>377</v>
      </c>
      <c r="M84" s="20" t="s">
        <v>380</v>
      </c>
    </row>
    <row r="85" spans="1:13" s="87" customFormat="1" ht="18" customHeight="1">
      <c r="A85" s="68" t="s">
        <v>54</v>
      </c>
      <c r="B85" s="86">
        <v>42801</v>
      </c>
      <c r="C85" s="68" t="s">
        <v>55</v>
      </c>
      <c r="D85" s="68" t="s">
        <v>134</v>
      </c>
      <c r="E85" s="68" t="s">
        <v>57</v>
      </c>
      <c r="F85" s="68" t="s">
        <v>11</v>
      </c>
      <c r="G85" s="88"/>
      <c r="H85" s="19">
        <v>1200</v>
      </c>
      <c r="I85" s="117">
        <f t="shared" si="1"/>
        <v>1514272</v>
      </c>
      <c r="J85" s="68" t="s">
        <v>27</v>
      </c>
      <c r="K85" s="68" t="s">
        <v>381</v>
      </c>
      <c r="L85" s="68" t="s">
        <v>370</v>
      </c>
      <c r="M85" s="20" t="s">
        <v>380</v>
      </c>
    </row>
    <row r="86" spans="1:13" s="87" customFormat="1" ht="18" customHeight="1">
      <c r="A86" s="68" t="s">
        <v>54</v>
      </c>
      <c r="B86" s="86">
        <v>42801</v>
      </c>
      <c r="C86" s="68" t="s">
        <v>95</v>
      </c>
      <c r="D86" s="68" t="s">
        <v>135</v>
      </c>
      <c r="E86" s="68" t="s">
        <v>76</v>
      </c>
      <c r="F86" s="68" t="s">
        <v>13</v>
      </c>
      <c r="G86" s="88"/>
      <c r="H86" s="19">
        <v>2000</v>
      </c>
      <c r="I86" s="117">
        <f t="shared" si="1"/>
        <v>1512272</v>
      </c>
      <c r="J86" s="68" t="s">
        <v>27</v>
      </c>
      <c r="K86" s="68" t="s">
        <v>381</v>
      </c>
      <c r="L86" s="68" t="s">
        <v>397</v>
      </c>
      <c r="M86" s="20" t="s">
        <v>380</v>
      </c>
    </row>
    <row r="87" spans="1:13" s="87" customFormat="1" ht="18" customHeight="1">
      <c r="A87" s="68" t="s">
        <v>54</v>
      </c>
      <c r="B87" s="86">
        <v>42801</v>
      </c>
      <c r="C87" s="68" t="s">
        <v>136</v>
      </c>
      <c r="D87" s="68" t="s">
        <v>137</v>
      </c>
      <c r="E87" s="68" t="s">
        <v>76</v>
      </c>
      <c r="F87" s="68" t="s">
        <v>13</v>
      </c>
      <c r="G87" s="88"/>
      <c r="H87" s="19">
        <v>300</v>
      </c>
      <c r="I87" s="117">
        <f t="shared" si="1"/>
        <v>1511972</v>
      </c>
      <c r="J87" s="68" t="s">
        <v>27</v>
      </c>
      <c r="K87" s="68" t="s">
        <v>381</v>
      </c>
      <c r="L87" s="68" t="s">
        <v>397</v>
      </c>
      <c r="M87" s="20" t="s">
        <v>380</v>
      </c>
    </row>
    <row r="88" spans="1:13" s="87" customFormat="1" ht="18" customHeight="1">
      <c r="A88" s="68" t="s">
        <v>54</v>
      </c>
      <c r="B88" s="86">
        <v>42801</v>
      </c>
      <c r="C88" s="68" t="s">
        <v>138</v>
      </c>
      <c r="D88" s="68" t="s">
        <v>137</v>
      </c>
      <c r="E88" s="68" t="s">
        <v>76</v>
      </c>
      <c r="F88" s="68" t="s">
        <v>13</v>
      </c>
      <c r="G88" s="88"/>
      <c r="H88" s="19">
        <v>100</v>
      </c>
      <c r="I88" s="117">
        <f t="shared" si="1"/>
        <v>1511872</v>
      </c>
      <c r="J88" s="68" t="s">
        <v>27</v>
      </c>
      <c r="K88" s="68" t="s">
        <v>381</v>
      </c>
      <c r="L88" s="68" t="s">
        <v>397</v>
      </c>
      <c r="M88" s="20" t="s">
        <v>380</v>
      </c>
    </row>
    <row r="89" spans="1:13" s="87" customFormat="1" ht="18" customHeight="1">
      <c r="A89" s="68" t="s">
        <v>54</v>
      </c>
      <c r="B89" s="86">
        <v>42801</v>
      </c>
      <c r="C89" s="68" t="s">
        <v>139</v>
      </c>
      <c r="D89" s="68" t="s">
        <v>140</v>
      </c>
      <c r="E89" s="68" t="s">
        <v>76</v>
      </c>
      <c r="F89" s="68" t="s">
        <v>13</v>
      </c>
      <c r="G89" s="88"/>
      <c r="H89" s="19">
        <v>750</v>
      </c>
      <c r="I89" s="117">
        <f t="shared" si="1"/>
        <v>1511122</v>
      </c>
      <c r="J89" s="68" t="s">
        <v>19</v>
      </c>
      <c r="K89" s="68" t="s">
        <v>381</v>
      </c>
      <c r="L89" s="68" t="s">
        <v>430</v>
      </c>
      <c r="M89" s="20" t="s">
        <v>380</v>
      </c>
    </row>
    <row r="90" spans="1:13" s="87" customFormat="1" ht="18" customHeight="1">
      <c r="A90" s="68" t="s">
        <v>54</v>
      </c>
      <c r="B90" s="86">
        <v>42801</v>
      </c>
      <c r="C90" s="68" t="s">
        <v>55</v>
      </c>
      <c r="D90" s="68" t="s">
        <v>141</v>
      </c>
      <c r="E90" s="68" t="s">
        <v>57</v>
      </c>
      <c r="F90" s="68" t="s">
        <v>11</v>
      </c>
      <c r="G90" s="88"/>
      <c r="H90" s="19">
        <v>800</v>
      </c>
      <c r="I90" s="117">
        <f t="shared" si="1"/>
        <v>1510322</v>
      </c>
      <c r="J90" s="68" t="s">
        <v>20</v>
      </c>
      <c r="K90" s="68" t="s">
        <v>381</v>
      </c>
      <c r="L90" s="68" t="s">
        <v>369</v>
      </c>
      <c r="M90" s="20" t="s">
        <v>380</v>
      </c>
    </row>
    <row r="91" spans="1:13" s="87" customFormat="1" ht="18" customHeight="1">
      <c r="A91" s="68" t="s">
        <v>54</v>
      </c>
      <c r="B91" s="86">
        <v>42801</v>
      </c>
      <c r="C91" s="68" t="s">
        <v>55</v>
      </c>
      <c r="D91" s="68" t="s">
        <v>142</v>
      </c>
      <c r="E91" s="68" t="s">
        <v>57</v>
      </c>
      <c r="F91" s="68" t="s">
        <v>11</v>
      </c>
      <c r="G91" s="88"/>
      <c r="H91" s="19">
        <v>400</v>
      </c>
      <c r="I91" s="117">
        <f t="shared" si="1"/>
        <v>1509922</v>
      </c>
      <c r="J91" s="68" t="s">
        <v>20</v>
      </c>
      <c r="K91" s="68" t="s">
        <v>381</v>
      </c>
      <c r="L91" s="68" t="s">
        <v>369</v>
      </c>
      <c r="M91" s="20" t="s">
        <v>380</v>
      </c>
    </row>
    <row r="92" spans="1:13" s="87" customFormat="1" ht="18" customHeight="1">
      <c r="A92" s="68" t="s">
        <v>54</v>
      </c>
      <c r="B92" s="86">
        <v>42801</v>
      </c>
      <c r="C92" s="68" t="s">
        <v>55</v>
      </c>
      <c r="D92" s="68" t="s">
        <v>143</v>
      </c>
      <c r="E92" s="68" t="s">
        <v>57</v>
      </c>
      <c r="F92" s="68" t="s">
        <v>11</v>
      </c>
      <c r="G92" s="88"/>
      <c r="H92" s="19">
        <v>800</v>
      </c>
      <c r="I92" s="117">
        <f t="shared" si="1"/>
        <v>1509122</v>
      </c>
      <c r="J92" s="68" t="s">
        <v>20</v>
      </c>
      <c r="K92" s="68" t="s">
        <v>381</v>
      </c>
      <c r="L92" s="68" t="s">
        <v>369</v>
      </c>
      <c r="M92" s="20" t="s">
        <v>380</v>
      </c>
    </row>
    <row r="93" spans="1:13" s="87" customFormat="1" ht="18" customHeight="1">
      <c r="A93" s="68" t="s">
        <v>54</v>
      </c>
      <c r="B93" s="86">
        <v>42801</v>
      </c>
      <c r="C93" s="68" t="s">
        <v>55</v>
      </c>
      <c r="D93" s="68" t="s">
        <v>144</v>
      </c>
      <c r="E93" s="68" t="s">
        <v>57</v>
      </c>
      <c r="F93" s="68" t="s">
        <v>11</v>
      </c>
      <c r="G93" s="88"/>
      <c r="H93" s="19">
        <v>1200</v>
      </c>
      <c r="I93" s="117">
        <f t="shared" si="1"/>
        <v>1507922</v>
      </c>
      <c r="J93" s="68" t="s">
        <v>27</v>
      </c>
      <c r="K93" s="68" t="s">
        <v>381</v>
      </c>
      <c r="L93" s="68" t="s">
        <v>370</v>
      </c>
      <c r="M93" s="20" t="s">
        <v>380</v>
      </c>
    </row>
    <row r="94" spans="1:13" s="87" customFormat="1" ht="18" customHeight="1">
      <c r="A94" s="68" t="s">
        <v>54</v>
      </c>
      <c r="B94" s="86">
        <v>42801</v>
      </c>
      <c r="C94" s="68" t="s">
        <v>55</v>
      </c>
      <c r="D94" s="68" t="s">
        <v>108</v>
      </c>
      <c r="E94" s="68" t="s">
        <v>57</v>
      </c>
      <c r="F94" s="68" t="s">
        <v>11</v>
      </c>
      <c r="G94" s="88"/>
      <c r="H94" s="19">
        <v>1000</v>
      </c>
      <c r="I94" s="117">
        <f t="shared" si="1"/>
        <v>1506922</v>
      </c>
      <c r="J94" s="68" t="s">
        <v>27</v>
      </c>
      <c r="K94" s="68" t="s">
        <v>381</v>
      </c>
      <c r="L94" s="68" t="s">
        <v>370</v>
      </c>
      <c r="M94" s="20" t="s">
        <v>380</v>
      </c>
    </row>
    <row r="95" spans="1:13" s="87" customFormat="1" ht="18" customHeight="1">
      <c r="A95" s="68" t="s">
        <v>54</v>
      </c>
      <c r="B95" s="86">
        <v>42802</v>
      </c>
      <c r="C95" s="68" t="s">
        <v>55</v>
      </c>
      <c r="D95" s="68" t="s">
        <v>108</v>
      </c>
      <c r="E95" s="68" t="s">
        <v>57</v>
      </c>
      <c r="F95" s="68" t="s">
        <v>11</v>
      </c>
      <c r="G95" s="88"/>
      <c r="H95" s="19">
        <v>1000</v>
      </c>
      <c r="I95" s="117">
        <f t="shared" si="1"/>
        <v>1505922</v>
      </c>
      <c r="J95" s="68" t="s">
        <v>27</v>
      </c>
      <c r="K95" s="68" t="s">
        <v>381</v>
      </c>
      <c r="L95" s="68" t="s">
        <v>370</v>
      </c>
      <c r="M95" s="20" t="s">
        <v>380</v>
      </c>
    </row>
    <row r="96" spans="1:13" s="87" customFormat="1" ht="18" customHeight="1">
      <c r="A96" s="68" t="s">
        <v>54</v>
      </c>
      <c r="B96" s="86">
        <v>42802</v>
      </c>
      <c r="C96" s="68" t="s">
        <v>55</v>
      </c>
      <c r="D96" s="68" t="s">
        <v>108</v>
      </c>
      <c r="E96" s="68" t="s">
        <v>57</v>
      </c>
      <c r="F96" s="68" t="s">
        <v>17</v>
      </c>
      <c r="G96" s="88"/>
      <c r="H96" s="19">
        <v>1000</v>
      </c>
      <c r="I96" s="117">
        <f t="shared" si="1"/>
        <v>1504922</v>
      </c>
      <c r="J96" s="68" t="s">
        <v>26</v>
      </c>
      <c r="K96" s="68" t="s">
        <v>381</v>
      </c>
      <c r="L96" s="68" t="s">
        <v>375</v>
      </c>
      <c r="M96" s="20" t="s">
        <v>380</v>
      </c>
    </row>
    <row r="97" spans="1:13" s="87" customFormat="1" ht="18" customHeight="1">
      <c r="A97" s="68" t="s">
        <v>54</v>
      </c>
      <c r="B97" s="86">
        <v>42802</v>
      </c>
      <c r="C97" s="68" t="s">
        <v>55</v>
      </c>
      <c r="D97" s="68" t="s">
        <v>108</v>
      </c>
      <c r="E97" s="68" t="s">
        <v>57</v>
      </c>
      <c r="F97" s="68" t="s">
        <v>17</v>
      </c>
      <c r="G97" s="88"/>
      <c r="H97" s="19">
        <v>1000</v>
      </c>
      <c r="I97" s="117">
        <f t="shared" si="1"/>
        <v>1503922</v>
      </c>
      <c r="J97" s="68" t="s">
        <v>25</v>
      </c>
      <c r="K97" s="68" t="s">
        <v>381</v>
      </c>
      <c r="L97" s="68" t="s">
        <v>377</v>
      </c>
      <c r="M97" s="20" t="s">
        <v>380</v>
      </c>
    </row>
    <row r="98" spans="1:13" s="87" customFormat="1" ht="18" customHeight="1">
      <c r="A98" s="68" t="s">
        <v>54</v>
      </c>
      <c r="B98" s="86">
        <v>42802</v>
      </c>
      <c r="C98" s="68" t="s">
        <v>145</v>
      </c>
      <c r="D98" s="68" t="s">
        <v>146</v>
      </c>
      <c r="E98" s="68" t="s">
        <v>96</v>
      </c>
      <c r="F98" s="68" t="s">
        <v>458</v>
      </c>
      <c r="G98" s="88"/>
      <c r="H98" s="19">
        <v>1425</v>
      </c>
      <c r="I98" s="117">
        <f t="shared" si="1"/>
        <v>1502497</v>
      </c>
      <c r="J98" s="68" t="s">
        <v>21</v>
      </c>
      <c r="K98" s="68" t="s">
        <v>381</v>
      </c>
      <c r="L98" s="68" t="s">
        <v>409</v>
      </c>
      <c r="M98" s="20" t="s">
        <v>380</v>
      </c>
    </row>
    <row r="99" spans="1:13" s="87" customFormat="1" ht="18" customHeight="1">
      <c r="A99" s="68" t="s">
        <v>54</v>
      </c>
      <c r="B99" s="86">
        <v>42802</v>
      </c>
      <c r="C99" s="68" t="s">
        <v>147</v>
      </c>
      <c r="D99" s="68" t="s">
        <v>146</v>
      </c>
      <c r="E99" s="68" t="s">
        <v>96</v>
      </c>
      <c r="F99" s="68" t="s">
        <v>458</v>
      </c>
      <c r="G99" s="88"/>
      <c r="H99" s="19">
        <v>4000</v>
      </c>
      <c r="I99" s="117">
        <f t="shared" si="1"/>
        <v>1498497</v>
      </c>
      <c r="J99" s="68" t="s">
        <v>21</v>
      </c>
      <c r="K99" s="68" t="s">
        <v>381</v>
      </c>
      <c r="L99" s="68" t="s">
        <v>409</v>
      </c>
      <c r="M99" s="20" t="s">
        <v>380</v>
      </c>
    </row>
    <row r="100" spans="1:13" s="87" customFormat="1" ht="18" customHeight="1">
      <c r="A100" s="68" t="s">
        <v>54</v>
      </c>
      <c r="B100" s="86">
        <v>42802</v>
      </c>
      <c r="C100" s="68" t="s">
        <v>148</v>
      </c>
      <c r="D100" s="68" t="s">
        <v>146</v>
      </c>
      <c r="E100" s="68" t="s">
        <v>96</v>
      </c>
      <c r="F100" s="68" t="s">
        <v>458</v>
      </c>
      <c r="G100" s="88"/>
      <c r="H100" s="19">
        <v>5700</v>
      </c>
      <c r="I100" s="117">
        <f t="shared" si="1"/>
        <v>1492797</v>
      </c>
      <c r="J100" s="68" t="s">
        <v>21</v>
      </c>
      <c r="K100" s="68" t="s">
        <v>381</v>
      </c>
      <c r="L100" s="68" t="s">
        <v>409</v>
      </c>
      <c r="M100" s="20" t="s">
        <v>380</v>
      </c>
    </row>
    <row r="101" spans="1:13" s="87" customFormat="1" ht="18" customHeight="1">
      <c r="A101" s="68" t="s">
        <v>54</v>
      </c>
      <c r="B101" s="86">
        <v>42802</v>
      </c>
      <c r="C101" s="68" t="s">
        <v>55</v>
      </c>
      <c r="D101" s="68" t="s">
        <v>149</v>
      </c>
      <c r="E101" s="68" t="s">
        <v>57</v>
      </c>
      <c r="F101" s="68" t="s">
        <v>17</v>
      </c>
      <c r="G101" s="88"/>
      <c r="H101" s="19">
        <v>1000</v>
      </c>
      <c r="I101" s="117">
        <f t="shared" si="1"/>
        <v>1491797</v>
      </c>
      <c r="J101" s="68" t="s">
        <v>22</v>
      </c>
      <c r="K101" s="68" t="s">
        <v>381</v>
      </c>
      <c r="L101" s="68" t="s">
        <v>379</v>
      </c>
      <c r="M101" s="20" t="s">
        <v>380</v>
      </c>
    </row>
    <row r="102" spans="1:13" s="87" customFormat="1" ht="18" customHeight="1">
      <c r="A102" s="68" t="s">
        <v>54</v>
      </c>
      <c r="B102" s="86">
        <v>42802</v>
      </c>
      <c r="C102" s="68" t="s">
        <v>55</v>
      </c>
      <c r="D102" s="68" t="s">
        <v>149</v>
      </c>
      <c r="E102" s="68" t="s">
        <v>57</v>
      </c>
      <c r="F102" s="68" t="s">
        <v>17</v>
      </c>
      <c r="G102" s="88"/>
      <c r="H102" s="19">
        <v>1000</v>
      </c>
      <c r="I102" s="117">
        <f t="shared" si="1"/>
        <v>1490797</v>
      </c>
      <c r="J102" s="68" t="s">
        <v>26</v>
      </c>
      <c r="K102" s="68" t="s">
        <v>381</v>
      </c>
      <c r="L102" s="68" t="s">
        <v>375</v>
      </c>
      <c r="M102" s="20" t="s">
        <v>380</v>
      </c>
    </row>
    <row r="103" spans="1:13" s="87" customFormat="1" ht="18" customHeight="1">
      <c r="A103" s="68" t="s">
        <v>54</v>
      </c>
      <c r="B103" s="86">
        <v>42802</v>
      </c>
      <c r="C103" s="68" t="s">
        <v>55</v>
      </c>
      <c r="D103" s="68" t="s">
        <v>149</v>
      </c>
      <c r="E103" s="68" t="s">
        <v>57</v>
      </c>
      <c r="F103" s="68" t="s">
        <v>17</v>
      </c>
      <c r="G103" s="88"/>
      <c r="H103" s="19">
        <v>1000</v>
      </c>
      <c r="I103" s="117">
        <f t="shared" si="1"/>
        <v>1489797</v>
      </c>
      <c r="J103" s="68" t="s">
        <v>18</v>
      </c>
      <c r="K103" s="68" t="s">
        <v>381</v>
      </c>
      <c r="L103" s="68" t="s">
        <v>373</v>
      </c>
      <c r="M103" s="20" t="s">
        <v>380</v>
      </c>
    </row>
    <row r="104" spans="1:13" s="87" customFormat="1" ht="18" customHeight="1">
      <c r="A104" s="68" t="s">
        <v>54</v>
      </c>
      <c r="B104" s="86">
        <v>42802</v>
      </c>
      <c r="C104" s="68" t="s">
        <v>111</v>
      </c>
      <c r="D104" s="68" t="s">
        <v>150</v>
      </c>
      <c r="E104" s="68" t="s">
        <v>111</v>
      </c>
      <c r="F104" s="68" t="s">
        <v>13</v>
      </c>
      <c r="G104" s="88"/>
      <c r="H104" s="19">
        <v>10000</v>
      </c>
      <c r="I104" s="117">
        <f t="shared" si="1"/>
        <v>1479797</v>
      </c>
      <c r="J104" s="68" t="s">
        <v>19</v>
      </c>
      <c r="K104" s="68" t="s">
        <v>381</v>
      </c>
      <c r="L104" s="68" t="s">
        <v>431</v>
      </c>
      <c r="M104" s="20" t="s">
        <v>380</v>
      </c>
    </row>
    <row r="105" spans="1:13" s="87" customFormat="1" ht="18" customHeight="1">
      <c r="A105" s="68" t="s">
        <v>54</v>
      </c>
      <c r="B105" s="86">
        <v>42802</v>
      </c>
      <c r="C105" s="68" t="s">
        <v>151</v>
      </c>
      <c r="D105" s="68" t="s">
        <v>152</v>
      </c>
      <c r="E105" s="68" t="s">
        <v>90</v>
      </c>
      <c r="F105" s="68" t="s">
        <v>13</v>
      </c>
      <c r="G105" s="88"/>
      <c r="H105" s="19">
        <v>8000</v>
      </c>
      <c r="I105" s="117">
        <f t="shared" si="1"/>
        <v>1471797</v>
      </c>
      <c r="J105" s="68" t="s">
        <v>21</v>
      </c>
      <c r="K105" s="68" t="s">
        <v>381</v>
      </c>
      <c r="L105" s="68" t="s">
        <v>410</v>
      </c>
      <c r="M105" s="20" t="s">
        <v>380</v>
      </c>
    </row>
    <row r="106" spans="1:13" s="87" customFormat="1" ht="18" customHeight="1">
      <c r="A106" s="68" t="s">
        <v>54</v>
      </c>
      <c r="B106" s="86">
        <v>42802</v>
      </c>
      <c r="C106" s="68" t="s">
        <v>55</v>
      </c>
      <c r="D106" s="68" t="s">
        <v>144</v>
      </c>
      <c r="E106" s="68" t="s">
        <v>57</v>
      </c>
      <c r="F106" s="68" t="s">
        <v>11</v>
      </c>
      <c r="G106" s="88"/>
      <c r="H106" s="19">
        <v>1200</v>
      </c>
      <c r="I106" s="117">
        <f t="shared" si="1"/>
        <v>1470597</v>
      </c>
      <c r="J106" s="68" t="s">
        <v>27</v>
      </c>
      <c r="K106" s="68" t="s">
        <v>381</v>
      </c>
      <c r="L106" s="68" t="s">
        <v>370</v>
      </c>
      <c r="M106" s="20" t="s">
        <v>380</v>
      </c>
    </row>
    <row r="107" spans="1:13" s="87" customFormat="1" ht="18" customHeight="1">
      <c r="A107" s="68" t="s">
        <v>54</v>
      </c>
      <c r="B107" s="86">
        <v>42803</v>
      </c>
      <c r="C107" s="68" t="s">
        <v>55</v>
      </c>
      <c r="D107" s="68" t="s">
        <v>108</v>
      </c>
      <c r="E107" s="68" t="s">
        <v>57</v>
      </c>
      <c r="F107" s="68" t="s">
        <v>17</v>
      </c>
      <c r="G107" s="88"/>
      <c r="H107" s="19">
        <v>1000</v>
      </c>
      <c r="I107" s="117">
        <f t="shared" si="1"/>
        <v>1469597</v>
      </c>
      <c r="J107" s="68" t="s">
        <v>26</v>
      </c>
      <c r="K107" s="68" t="s">
        <v>381</v>
      </c>
      <c r="L107" s="68" t="s">
        <v>375</v>
      </c>
      <c r="M107" s="20" t="s">
        <v>380</v>
      </c>
    </row>
    <row r="108" spans="1:13" s="87" customFormat="1" ht="18" customHeight="1">
      <c r="A108" s="68" t="s">
        <v>54</v>
      </c>
      <c r="B108" s="86">
        <v>42803</v>
      </c>
      <c r="C108" s="68" t="s">
        <v>55</v>
      </c>
      <c r="D108" s="68" t="s">
        <v>108</v>
      </c>
      <c r="E108" s="68" t="s">
        <v>57</v>
      </c>
      <c r="F108" s="68" t="s">
        <v>17</v>
      </c>
      <c r="G108" s="88"/>
      <c r="H108" s="19">
        <v>1000</v>
      </c>
      <c r="I108" s="117">
        <f t="shared" si="1"/>
        <v>1468597</v>
      </c>
      <c r="J108" s="68" t="s">
        <v>25</v>
      </c>
      <c r="K108" s="68" t="s">
        <v>381</v>
      </c>
      <c r="L108" s="68" t="s">
        <v>377</v>
      </c>
      <c r="M108" s="20" t="s">
        <v>380</v>
      </c>
    </row>
    <row r="109" spans="1:13" s="87" customFormat="1" ht="18" customHeight="1">
      <c r="A109" s="68" t="s">
        <v>54</v>
      </c>
      <c r="B109" s="86">
        <v>42803</v>
      </c>
      <c r="C109" s="68" t="s">
        <v>246</v>
      </c>
      <c r="D109" s="68" t="s">
        <v>544</v>
      </c>
      <c r="E109" s="68" t="s">
        <v>63</v>
      </c>
      <c r="F109" s="68" t="s">
        <v>14</v>
      </c>
      <c r="G109" s="88"/>
      <c r="H109" s="19">
        <v>2000</v>
      </c>
      <c r="I109" s="117">
        <f t="shared" si="1"/>
        <v>1466597</v>
      </c>
      <c r="J109" s="68" t="s">
        <v>21</v>
      </c>
      <c r="K109" s="68" t="s">
        <v>381</v>
      </c>
      <c r="L109" s="68" t="s">
        <v>411</v>
      </c>
      <c r="M109" s="20" t="s">
        <v>380</v>
      </c>
    </row>
    <row r="110" spans="1:13" s="87" customFormat="1" ht="18" customHeight="1">
      <c r="A110" s="68" t="s">
        <v>54</v>
      </c>
      <c r="B110" s="86">
        <v>42803</v>
      </c>
      <c r="C110" s="68" t="s">
        <v>55</v>
      </c>
      <c r="D110" s="68" t="s">
        <v>108</v>
      </c>
      <c r="E110" s="68" t="s">
        <v>57</v>
      </c>
      <c r="F110" s="68" t="s">
        <v>11</v>
      </c>
      <c r="G110" s="88"/>
      <c r="H110" s="19">
        <v>1000</v>
      </c>
      <c r="I110" s="117">
        <f t="shared" si="1"/>
        <v>1465597</v>
      </c>
      <c r="J110" s="68" t="s">
        <v>27</v>
      </c>
      <c r="K110" s="68" t="s">
        <v>381</v>
      </c>
      <c r="L110" s="68" t="s">
        <v>370</v>
      </c>
      <c r="M110" s="20" t="s">
        <v>380</v>
      </c>
    </row>
    <row r="111" spans="1:13" s="87" customFormat="1" ht="18" customHeight="1">
      <c r="A111" s="68" t="s">
        <v>54</v>
      </c>
      <c r="B111" s="86">
        <v>42803</v>
      </c>
      <c r="C111" s="68" t="s">
        <v>153</v>
      </c>
      <c r="D111" s="68" t="s">
        <v>154</v>
      </c>
      <c r="E111" s="68" t="s">
        <v>76</v>
      </c>
      <c r="F111" s="68" t="s">
        <v>17</v>
      </c>
      <c r="G111" s="88"/>
      <c r="H111" s="19">
        <v>200</v>
      </c>
      <c r="I111" s="117">
        <f t="shared" si="1"/>
        <v>1465397</v>
      </c>
      <c r="J111" s="68" t="s">
        <v>22</v>
      </c>
      <c r="K111" s="68" t="s">
        <v>381</v>
      </c>
      <c r="L111" s="68" t="s">
        <v>379</v>
      </c>
      <c r="M111" s="20" t="s">
        <v>380</v>
      </c>
    </row>
    <row r="112" spans="1:13" s="87" customFormat="1" ht="18" customHeight="1">
      <c r="A112" s="68" t="s">
        <v>54</v>
      </c>
      <c r="B112" s="86">
        <v>42803</v>
      </c>
      <c r="C112" s="68" t="s">
        <v>55</v>
      </c>
      <c r="D112" s="68" t="s">
        <v>155</v>
      </c>
      <c r="E112" s="68" t="s">
        <v>57</v>
      </c>
      <c r="F112" s="68" t="s">
        <v>11</v>
      </c>
      <c r="G112" s="88"/>
      <c r="H112" s="19">
        <v>800</v>
      </c>
      <c r="I112" s="117">
        <f t="shared" si="1"/>
        <v>1464597</v>
      </c>
      <c r="J112" s="68" t="s">
        <v>20</v>
      </c>
      <c r="K112" s="68" t="s">
        <v>381</v>
      </c>
      <c r="L112" s="68" t="s">
        <v>369</v>
      </c>
      <c r="M112" s="20" t="s">
        <v>380</v>
      </c>
    </row>
    <row r="113" spans="1:13" s="87" customFormat="1" ht="18" customHeight="1">
      <c r="A113" s="68" t="s">
        <v>54</v>
      </c>
      <c r="B113" s="86">
        <v>42803</v>
      </c>
      <c r="C113" s="68" t="s">
        <v>55</v>
      </c>
      <c r="D113" s="68" t="s">
        <v>156</v>
      </c>
      <c r="E113" s="68" t="s">
        <v>57</v>
      </c>
      <c r="F113" s="68" t="s">
        <v>11</v>
      </c>
      <c r="G113" s="88"/>
      <c r="H113" s="19">
        <v>300</v>
      </c>
      <c r="I113" s="117">
        <f t="shared" si="1"/>
        <v>1464297</v>
      </c>
      <c r="J113" s="68" t="s">
        <v>20</v>
      </c>
      <c r="K113" s="68" t="s">
        <v>381</v>
      </c>
      <c r="L113" s="68" t="s">
        <v>369</v>
      </c>
      <c r="M113" s="20" t="s">
        <v>380</v>
      </c>
    </row>
    <row r="114" spans="1:13" s="87" customFormat="1" ht="18" customHeight="1">
      <c r="A114" s="68" t="s">
        <v>54</v>
      </c>
      <c r="B114" s="86">
        <v>42803</v>
      </c>
      <c r="C114" s="68" t="s">
        <v>55</v>
      </c>
      <c r="D114" s="68" t="s">
        <v>157</v>
      </c>
      <c r="E114" s="68" t="s">
        <v>57</v>
      </c>
      <c r="F114" s="68" t="s">
        <v>11</v>
      </c>
      <c r="G114" s="88"/>
      <c r="H114" s="19">
        <v>500</v>
      </c>
      <c r="I114" s="117">
        <f t="shared" si="1"/>
        <v>1463797</v>
      </c>
      <c r="J114" s="68" t="s">
        <v>20</v>
      </c>
      <c r="K114" s="68" t="s">
        <v>381</v>
      </c>
      <c r="L114" s="68" t="s">
        <v>369</v>
      </c>
      <c r="M114" s="20" t="s">
        <v>380</v>
      </c>
    </row>
    <row r="115" spans="1:13" s="87" customFormat="1" ht="18" customHeight="1">
      <c r="A115" s="68" t="s">
        <v>54</v>
      </c>
      <c r="B115" s="86">
        <v>42803</v>
      </c>
      <c r="C115" s="68" t="s">
        <v>55</v>
      </c>
      <c r="D115" s="68" t="s">
        <v>158</v>
      </c>
      <c r="E115" s="68" t="s">
        <v>57</v>
      </c>
      <c r="F115" s="68" t="s">
        <v>11</v>
      </c>
      <c r="G115" s="88"/>
      <c r="H115" s="19">
        <v>500</v>
      </c>
      <c r="I115" s="117">
        <f t="shared" si="1"/>
        <v>1463297</v>
      </c>
      <c r="J115" s="68" t="s">
        <v>20</v>
      </c>
      <c r="K115" s="68" t="s">
        <v>381</v>
      </c>
      <c r="L115" s="68" t="s">
        <v>369</v>
      </c>
      <c r="M115" s="20" t="s">
        <v>380</v>
      </c>
    </row>
    <row r="116" spans="1:13" s="87" customFormat="1" ht="18" customHeight="1">
      <c r="A116" s="68" t="s">
        <v>54</v>
      </c>
      <c r="B116" s="86">
        <v>42803</v>
      </c>
      <c r="C116" s="68" t="s">
        <v>55</v>
      </c>
      <c r="D116" s="68" t="s">
        <v>159</v>
      </c>
      <c r="E116" s="68" t="s">
        <v>57</v>
      </c>
      <c r="F116" s="68" t="s">
        <v>13</v>
      </c>
      <c r="G116" s="88"/>
      <c r="H116" s="19">
        <v>1200</v>
      </c>
      <c r="I116" s="117">
        <f t="shared" si="1"/>
        <v>1462097</v>
      </c>
      <c r="J116" s="68" t="s">
        <v>19</v>
      </c>
      <c r="K116" s="68" t="s">
        <v>381</v>
      </c>
      <c r="L116" s="68" t="s">
        <v>374</v>
      </c>
      <c r="M116" s="20" t="s">
        <v>380</v>
      </c>
    </row>
    <row r="117" spans="1:13" s="87" customFormat="1" ht="18" customHeight="1">
      <c r="A117" s="68" t="s">
        <v>54</v>
      </c>
      <c r="B117" s="86">
        <v>42804</v>
      </c>
      <c r="C117" s="68" t="s">
        <v>55</v>
      </c>
      <c r="D117" s="68" t="s">
        <v>108</v>
      </c>
      <c r="E117" s="68" t="s">
        <v>57</v>
      </c>
      <c r="F117" s="68" t="s">
        <v>17</v>
      </c>
      <c r="G117" s="88"/>
      <c r="H117" s="19">
        <v>1000</v>
      </c>
      <c r="I117" s="117">
        <f t="shared" si="1"/>
        <v>1461097</v>
      </c>
      <c r="J117" s="68" t="s">
        <v>26</v>
      </c>
      <c r="K117" s="68" t="s">
        <v>381</v>
      </c>
      <c r="L117" s="68" t="s">
        <v>375</v>
      </c>
      <c r="M117" s="20" t="s">
        <v>380</v>
      </c>
    </row>
    <row r="118" spans="1:13" s="87" customFormat="1" ht="18" customHeight="1">
      <c r="A118" s="68" t="s">
        <v>54</v>
      </c>
      <c r="B118" s="86">
        <v>42804</v>
      </c>
      <c r="C118" s="68" t="s">
        <v>55</v>
      </c>
      <c r="D118" s="68" t="s">
        <v>108</v>
      </c>
      <c r="E118" s="68" t="s">
        <v>57</v>
      </c>
      <c r="F118" s="68" t="s">
        <v>17</v>
      </c>
      <c r="G118" s="88"/>
      <c r="H118" s="19">
        <v>1000</v>
      </c>
      <c r="I118" s="117">
        <f t="shared" si="1"/>
        <v>1460097</v>
      </c>
      <c r="J118" s="68" t="s">
        <v>25</v>
      </c>
      <c r="K118" s="68" t="s">
        <v>381</v>
      </c>
      <c r="L118" s="68" t="s">
        <v>377</v>
      </c>
      <c r="M118" s="20" t="s">
        <v>380</v>
      </c>
    </row>
    <row r="119" spans="1:13" s="87" customFormat="1" ht="18" customHeight="1">
      <c r="A119" s="68" t="s">
        <v>54</v>
      </c>
      <c r="B119" s="86">
        <v>42804</v>
      </c>
      <c r="C119" s="68" t="s">
        <v>55</v>
      </c>
      <c r="D119" s="68" t="s">
        <v>108</v>
      </c>
      <c r="E119" s="68" t="s">
        <v>57</v>
      </c>
      <c r="F119" s="68" t="s">
        <v>11</v>
      </c>
      <c r="G119" s="88"/>
      <c r="H119" s="19">
        <v>1000</v>
      </c>
      <c r="I119" s="117">
        <f t="shared" si="1"/>
        <v>1459097</v>
      </c>
      <c r="J119" s="68" t="s">
        <v>27</v>
      </c>
      <c r="K119" s="68" t="s">
        <v>381</v>
      </c>
      <c r="L119" s="68" t="s">
        <v>370</v>
      </c>
      <c r="M119" s="20" t="s">
        <v>380</v>
      </c>
    </row>
    <row r="120" spans="1:13" s="87" customFormat="1" ht="18" customHeight="1">
      <c r="A120" s="68" t="s">
        <v>54</v>
      </c>
      <c r="B120" s="86">
        <v>42804</v>
      </c>
      <c r="C120" s="68" t="s">
        <v>55</v>
      </c>
      <c r="D120" s="68" t="s">
        <v>144</v>
      </c>
      <c r="E120" s="68" t="s">
        <v>57</v>
      </c>
      <c r="F120" s="68" t="s">
        <v>11</v>
      </c>
      <c r="G120" s="88"/>
      <c r="H120" s="19">
        <v>1200</v>
      </c>
      <c r="I120" s="117">
        <f t="shared" si="1"/>
        <v>1457897</v>
      </c>
      <c r="J120" s="68" t="s">
        <v>27</v>
      </c>
      <c r="K120" s="68" t="s">
        <v>381</v>
      </c>
      <c r="L120" s="68" t="s">
        <v>370</v>
      </c>
      <c r="M120" s="20" t="s">
        <v>380</v>
      </c>
    </row>
    <row r="121" spans="1:13" s="87" customFormat="1" ht="18" customHeight="1">
      <c r="A121" s="68" t="s">
        <v>54</v>
      </c>
      <c r="B121" s="86">
        <v>42804</v>
      </c>
      <c r="C121" s="68" t="s">
        <v>55</v>
      </c>
      <c r="D121" s="68" t="s">
        <v>160</v>
      </c>
      <c r="E121" s="68" t="s">
        <v>57</v>
      </c>
      <c r="F121" s="68" t="s">
        <v>11</v>
      </c>
      <c r="G121" s="88"/>
      <c r="H121" s="19">
        <v>600</v>
      </c>
      <c r="I121" s="117">
        <f t="shared" si="1"/>
        <v>1457297</v>
      </c>
      <c r="J121" s="68" t="s">
        <v>25</v>
      </c>
      <c r="K121" s="68" t="s">
        <v>381</v>
      </c>
      <c r="L121" s="68" t="s">
        <v>377</v>
      </c>
      <c r="M121" s="20" t="s">
        <v>380</v>
      </c>
    </row>
    <row r="122" spans="1:13" s="87" customFormat="1" ht="18" customHeight="1">
      <c r="A122" s="68" t="s">
        <v>54</v>
      </c>
      <c r="B122" s="86">
        <v>42804</v>
      </c>
      <c r="C122" s="68" t="s">
        <v>55</v>
      </c>
      <c r="D122" s="68" t="s">
        <v>161</v>
      </c>
      <c r="E122" s="68" t="s">
        <v>57</v>
      </c>
      <c r="F122" s="68" t="s">
        <v>11</v>
      </c>
      <c r="G122" s="88"/>
      <c r="H122" s="19">
        <v>700</v>
      </c>
      <c r="I122" s="117">
        <f t="shared" si="1"/>
        <v>1456597</v>
      </c>
      <c r="J122" s="68" t="s">
        <v>20</v>
      </c>
      <c r="K122" s="68" t="s">
        <v>381</v>
      </c>
      <c r="L122" s="68" t="s">
        <v>369</v>
      </c>
      <c r="M122" s="20" t="s">
        <v>380</v>
      </c>
    </row>
    <row r="123" spans="1:13" s="87" customFormat="1" ht="18" customHeight="1">
      <c r="A123" s="68" t="s">
        <v>54</v>
      </c>
      <c r="B123" s="86">
        <v>42804</v>
      </c>
      <c r="C123" s="68" t="s">
        <v>55</v>
      </c>
      <c r="D123" s="68" t="s">
        <v>162</v>
      </c>
      <c r="E123" s="68" t="s">
        <v>57</v>
      </c>
      <c r="F123" s="68" t="s">
        <v>11</v>
      </c>
      <c r="G123" s="88"/>
      <c r="H123" s="19">
        <v>400</v>
      </c>
      <c r="I123" s="117">
        <f t="shared" si="1"/>
        <v>1456197</v>
      </c>
      <c r="J123" s="68" t="s">
        <v>20</v>
      </c>
      <c r="K123" s="68" t="s">
        <v>381</v>
      </c>
      <c r="L123" s="68" t="s">
        <v>369</v>
      </c>
      <c r="M123" s="20" t="s">
        <v>380</v>
      </c>
    </row>
    <row r="124" spans="1:13" s="87" customFormat="1" ht="18" customHeight="1">
      <c r="A124" s="68" t="s">
        <v>54</v>
      </c>
      <c r="B124" s="86">
        <v>42804</v>
      </c>
      <c r="C124" s="68" t="s">
        <v>55</v>
      </c>
      <c r="D124" s="68" t="s">
        <v>163</v>
      </c>
      <c r="E124" s="68" t="s">
        <v>57</v>
      </c>
      <c r="F124" s="68" t="s">
        <v>11</v>
      </c>
      <c r="G124" s="88"/>
      <c r="H124" s="19">
        <v>400</v>
      </c>
      <c r="I124" s="117">
        <f t="shared" si="1"/>
        <v>1455797</v>
      </c>
      <c r="J124" s="68" t="s">
        <v>20</v>
      </c>
      <c r="K124" s="68" t="s">
        <v>381</v>
      </c>
      <c r="L124" s="68" t="s">
        <v>369</v>
      </c>
      <c r="M124" s="20" t="s">
        <v>380</v>
      </c>
    </row>
    <row r="125" spans="1:13" s="87" customFormat="1" ht="18" customHeight="1">
      <c r="A125" s="68" t="s">
        <v>54</v>
      </c>
      <c r="B125" s="86">
        <v>42804</v>
      </c>
      <c r="C125" s="68" t="s">
        <v>164</v>
      </c>
      <c r="D125" s="68" t="s">
        <v>128</v>
      </c>
      <c r="E125" s="68" t="s">
        <v>76</v>
      </c>
      <c r="F125" s="68" t="s">
        <v>13</v>
      </c>
      <c r="G125" s="88"/>
      <c r="H125" s="19">
        <v>2500</v>
      </c>
      <c r="I125" s="117">
        <f t="shared" si="1"/>
        <v>1453297</v>
      </c>
      <c r="J125" s="68" t="s">
        <v>19</v>
      </c>
      <c r="K125" s="68" t="s">
        <v>381</v>
      </c>
      <c r="L125" s="68" t="s">
        <v>432</v>
      </c>
      <c r="M125" s="20" t="s">
        <v>380</v>
      </c>
    </row>
    <row r="126" spans="1:13" s="87" customFormat="1" ht="18" customHeight="1">
      <c r="A126" s="68" t="s">
        <v>54</v>
      </c>
      <c r="B126" s="86">
        <v>42804</v>
      </c>
      <c r="C126" s="68" t="s">
        <v>165</v>
      </c>
      <c r="D126" s="68" t="s">
        <v>128</v>
      </c>
      <c r="E126" s="68" t="s">
        <v>76</v>
      </c>
      <c r="F126" s="68" t="s">
        <v>13</v>
      </c>
      <c r="G126" s="88"/>
      <c r="H126" s="19">
        <v>1000</v>
      </c>
      <c r="I126" s="117">
        <f t="shared" si="1"/>
        <v>1452297</v>
      </c>
      <c r="J126" s="68" t="s">
        <v>19</v>
      </c>
      <c r="K126" s="68" t="s">
        <v>381</v>
      </c>
      <c r="L126" s="68" t="s">
        <v>432</v>
      </c>
      <c r="M126" s="20" t="s">
        <v>380</v>
      </c>
    </row>
    <row r="127" spans="1:13" s="87" customFormat="1" ht="18" customHeight="1">
      <c r="A127" s="68" t="s">
        <v>54</v>
      </c>
      <c r="B127" s="86">
        <v>42804</v>
      </c>
      <c r="C127" s="68" t="s">
        <v>235</v>
      </c>
      <c r="D127" s="68" t="s">
        <v>234</v>
      </c>
      <c r="E127" s="68" t="s">
        <v>76</v>
      </c>
      <c r="F127" s="68" t="s">
        <v>13</v>
      </c>
      <c r="G127" s="88"/>
      <c r="H127" s="19">
        <v>2500</v>
      </c>
      <c r="I127" s="117">
        <f t="shared" si="1"/>
        <v>1449797</v>
      </c>
      <c r="J127" s="68" t="s">
        <v>19</v>
      </c>
      <c r="K127" s="68" t="s">
        <v>381</v>
      </c>
      <c r="L127" s="68" t="s">
        <v>432</v>
      </c>
      <c r="M127" s="20" t="s">
        <v>380</v>
      </c>
    </row>
    <row r="128" spans="1:13" s="87" customFormat="1" ht="18" customHeight="1">
      <c r="A128" s="68" t="s">
        <v>54</v>
      </c>
      <c r="B128" s="86">
        <v>42804</v>
      </c>
      <c r="C128" s="68" t="s">
        <v>75</v>
      </c>
      <c r="D128" s="68" t="s">
        <v>236</v>
      </c>
      <c r="E128" s="68" t="s">
        <v>76</v>
      </c>
      <c r="F128" s="68" t="s">
        <v>13</v>
      </c>
      <c r="G128" s="88"/>
      <c r="H128" s="19">
        <v>1650</v>
      </c>
      <c r="I128" s="117">
        <f t="shared" si="1"/>
        <v>1448147</v>
      </c>
      <c r="J128" s="68" t="s">
        <v>19</v>
      </c>
      <c r="K128" s="68" t="s">
        <v>381</v>
      </c>
      <c r="L128" s="68" t="s">
        <v>432</v>
      </c>
      <c r="M128" s="20" t="s">
        <v>380</v>
      </c>
    </row>
    <row r="129" spans="1:13" s="87" customFormat="1" ht="18" customHeight="1">
      <c r="A129" s="68" t="s">
        <v>54</v>
      </c>
      <c r="B129" s="86">
        <v>42804</v>
      </c>
      <c r="C129" s="68" t="s">
        <v>111</v>
      </c>
      <c r="D129" s="68" t="s">
        <v>545</v>
      </c>
      <c r="E129" s="68" t="s">
        <v>111</v>
      </c>
      <c r="F129" s="68" t="s">
        <v>13</v>
      </c>
      <c r="G129" s="88"/>
      <c r="H129" s="19">
        <v>2000</v>
      </c>
      <c r="I129" s="117">
        <f t="shared" si="1"/>
        <v>1446147</v>
      </c>
      <c r="J129" s="68" t="s">
        <v>19</v>
      </c>
      <c r="K129" s="68" t="s">
        <v>381</v>
      </c>
      <c r="L129" s="68" t="s">
        <v>433</v>
      </c>
      <c r="M129" s="20" t="s">
        <v>380</v>
      </c>
    </row>
    <row r="130" spans="1:13" s="87" customFormat="1" ht="18" customHeight="1">
      <c r="A130" s="68" t="s">
        <v>54</v>
      </c>
      <c r="B130" s="86">
        <v>42804</v>
      </c>
      <c r="C130" s="68" t="s">
        <v>55</v>
      </c>
      <c r="D130" s="68" t="s">
        <v>254</v>
      </c>
      <c r="E130" s="68" t="s">
        <v>57</v>
      </c>
      <c r="F130" s="68" t="s">
        <v>11</v>
      </c>
      <c r="G130" s="88"/>
      <c r="H130" s="19">
        <v>500</v>
      </c>
      <c r="I130" s="117">
        <f t="shared" si="1"/>
        <v>1445647</v>
      </c>
      <c r="J130" s="68" t="s">
        <v>12</v>
      </c>
      <c r="K130" s="68" t="s">
        <v>381</v>
      </c>
      <c r="L130" s="68" t="s">
        <v>376</v>
      </c>
      <c r="M130" s="20" t="s">
        <v>380</v>
      </c>
    </row>
    <row r="131" spans="1:13" s="87" customFormat="1" ht="18" customHeight="1">
      <c r="A131" s="68" t="s">
        <v>54</v>
      </c>
      <c r="B131" s="86">
        <v>42804</v>
      </c>
      <c r="C131" s="68" t="s">
        <v>252</v>
      </c>
      <c r="D131" s="68" t="s">
        <v>253</v>
      </c>
      <c r="E131" s="68" t="s">
        <v>57</v>
      </c>
      <c r="F131" s="68" t="s">
        <v>11</v>
      </c>
      <c r="G131" s="88"/>
      <c r="H131" s="19">
        <v>6000</v>
      </c>
      <c r="I131" s="117">
        <f t="shared" si="1"/>
        <v>1439647</v>
      </c>
      <c r="J131" s="68" t="s">
        <v>12</v>
      </c>
      <c r="K131" s="68" t="s">
        <v>381</v>
      </c>
      <c r="L131" s="68" t="s">
        <v>400</v>
      </c>
      <c r="M131" s="20" t="s">
        <v>380</v>
      </c>
    </row>
    <row r="132" spans="1:13" s="87" customFormat="1" ht="18" customHeight="1">
      <c r="A132" s="68" t="s">
        <v>54</v>
      </c>
      <c r="B132" s="86">
        <v>42804</v>
      </c>
      <c r="C132" s="68" t="s">
        <v>55</v>
      </c>
      <c r="D132" s="68" t="s">
        <v>255</v>
      </c>
      <c r="E132" s="68" t="s">
        <v>57</v>
      </c>
      <c r="F132" s="68" t="s">
        <v>11</v>
      </c>
      <c r="G132" s="88"/>
      <c r="H132" s="19">
        <v>2000</v>
      </c>
      <c r="I132" s="117">
        <f t="shared" ref="I132:I195" si="2">I131+G132-H132</f>
        <v>1437647</v>
      </c>
      <c r="J132" s="68" t="s">
        <v>12</v>
      </c>
      <c r="K132" s="68" t="s">
        <v>381</v>
      </c>
      <c r="L132" s="68" t="s">
        <v>376</v>
      </c>
      <c r="M132" s="20" t="s">
        <v>380</v>
      </c>
    </row>
    <row r="133" spans="1:13" s="87" customFormat="1" ht="18" customHeight="1">
      <c r="A133" s="68" t="s">
        <v>54</v>
      </c>
      <c r="B133" s="86">
        <v>42804</v>
      </c>
      <c r="C133" s="68" t="s">
        <v>559</v>
      </c>
      <c r="D133" s="68" t="s">
        <v>256</v>
      </c>
      <c r="E133" s="68" t="s">
        <v>70</v>
      </c>
      <c r="F133" s="68" t="s">
        <v>11</v>
      </c>
      <c r="G133" s="88"/>
      <c r="H133" s="19">
        <v>3000</v>
      </c>
      <c r="I133" s="117">
        <f t="shared" si="2"/>
        <v>1434647</v>
      </c>
      <c r="J133" s="68" t="s">
        <v>12</v>
      </c>
      <c r="K133" s="68" t="s">
        <v>381</v>
      </c>
      <c r="L133" s="68" t="s">
        <v>376</v>
      </c>
      <c r="M133" s="20" t="s">
        <v>380</v>
      </c>
    </row>
    <row r="134" spans="1:13" s="87" customFormat="1" ht="18" customHeight="1">
      <c r="A134" s="68" t="s">
        <v>54</v>
      </c>
      <c r="B134" s="86">
        <v>42804</v>
      </c>
      <c r="C134" s="68" t="s">
        <v>257</v>
      </c>
      <c r="D134" s="68" t="s">
        <v>256</v>
      </c>
      <c r="E134" s="68" t="s">
        <v>70</v>
      </c>
      <c r="F134" s="68" t="s">
        <v>11</v>
      </c>
      <c r="G134" s="88"/>
      <c r="H134" s="19">
        <v>5000</v>
      </c>
      <c r="I134" s="117">
        <f t="shared" si="2"/>
        <v>1429647</v>
      </c>
      <c r="J134" s="68" t="s">
        <v>12</v>
      </c>
      <c r="K134" s="68" t="s">
        <v>381</v>
      </c>
      <c r="L134" s="68" t="s">
        <v>401</v>
      </c>
      <c r="M134" s="20" t="s">
        <v>380</v>
      </c>
    </row>
    <row r="135" spans="1:13" s="87" customFormat="1" ht="18" customHeight="1">
      <c r="A135" s="68" t="s">
        <v>54</v>
      </c>
      <c r="B135" s="86">
        <v>42804</v>
      </c>
      <c r="C135" s="68" t="s">
        <v>111</v>
      </c>
      <c r="D135" s="68" t="s">
        <v>258</v>
      </c>
      <c r="E135" s="68" t="s">
        <v>63</v>
      </c>
      <c r="F135" s="68" t="s">
        <v>11</v>
      </c>
      <c r="G135" s="88"/>
      <c r="H135" s="19">
        <v>2000</v>
      </c>
      <c r="I135" s="117">
        <f t="shared" si="2"/>
        <v>1427647</v>
      </c>
      <c r="J135" s="68" t="s">
        <v>12</v>
      </c>
      <c r="K135" s="68" t="s">
        <v>381</v>
      </c>
      <c r="L135" s="68" t="s">
        <v>376</v>
      </c>
      <c r="M135" s="20" t="s">
        <v>380</v>
      </c>
    </row>
    <row r="136" spans="1:13" s="87" customFormat="1" ht="18" customHeight="1">
      <c r="A136" s="68" t="s">
        <v>54</v>
      </c>
      <c r="B136" s="86">
        <v>42804</v>
      </c>
      <c r="C136" s="68" t="s">
        <v>55</v>
      </c>
      <c r="D136" s="68" t="s">
        <v>166</v>
      </c>
      <c r="E136" s="68" t="s">
        <v>57</v>
      </c>
      <c r="F136" s="68" t="s">
        <v>11</v>
      </c>
      <c r="G136" s="88"/>
      <c r="H136" s="19">
        <v>1300</v>
      </c>
      <c r="I136" s="117">
        <f t="shared" si="2"/>
        <v>1426347</v>
      </c>
      <c r="J136" s="68" t="s">
        <v>167</v>
      </c>
      <c r="K136" s="68" t="s">
        <v>381</v>
      </c>
      <c r="L136" s="68" t="s">
        <v>371</v>
      </c>
      <c r="M136" s="20" t="s">
        <v>380</v>
      </c>
    </row>
    <row r="137" spans="1:13" s="87" customFormat="1" ht="18" customHeight="1">
      <c r="A137" s="68" t="s">
        <v>54</v>
      </c>
      <c r="B137" s="86">
        <v>42804</v>
      </c>
      <c r="C137" s="68" t="s">
        <v>55</v>
      </c>
      <c r="D137" s="68" t="s">
        <v>168</v>
      </c>
      <c r="E137" s="68" t="s">
        <v>57</v>
      </c>
      <c r="F137" s="68" t="s">
        <v>11</v>
      </c>
      <c r="G137" s="88"/>
      <c r="H137" s="19">
        <v>700</v>
      </c>
      <c r="I137" s="117">
        <f t="shared" si="2"/>
        <v>1425647</v>
      </c>
      <c r="J137" s="68" t="s">
        <v>167</v>
      </c>
      <c r="K137" s="68" t="s">
        <v>381</v>
      </c>
      <c r="L137" s="68" t="s">
        <v>371</v>
      </c>
      <c r="M137" s="20" t="s">
        <v>380</v>
      </c>
    </row>
    <row r="138" spans="1:13" s="87" customFormat="1" ht="18" customHeight="1">
      <c r="A138" s="68" t="s">
        <v>54</v>
      </c>
      <c r="B138" s="86">
        <v>42804</v>
      </c>
      <c r="C138" s="68" t="s">
        <v>55</v>
      </c>
      <c r="D138" s="68" t="s">
        <v>169</v>
      </c>
      <c r="E138" s="68" t="s">
        <v>57</v>
      </c>
      <c r="F138" s="68" t="s">
        <v>11</v>
      </c>
      <c r="G138" s="88"/>
      <c r="H138" s="19">
        <v>600</v>
      </c>
      <c r="I138" s="117">
        <f t="shared" si="2"/>
        <v>1425047</v>
      </c>
      <c r="J138" s="68" t="s">
        <v>167</v>
      </c>
      <c r="K138" s="68" t="s">
        <v>381</v>
      </c>
      <c r="L138" s="68" t="s">
        <v>371</v>
      </c>
      <c r="M138" s="20" t="s">
        <v>380</v>
      </c>
    </row>
    <row r="139" spans="1:13" s="87" customFormat="1" ht="18" customHeight="1">
      <c r="A139" s="68" t="s">
        <v>54</v>
      </c>
      <c r="B139" s="86">
        <v>42804</v>
      </c>
      <c r="C139" s="68" t="s">
        <v>246</v>
      </c>
      <c r="D139" s="68" t="s">
        <v>84</v>
      </c>
      <c r="E139" s="68" t="s">
        <v>63</v>
      </c>
      <c r="F139" s="68" t="s">
        <v>11</v>
      </c>
      <c r="G139" s="88"/>
      <c r="H139" s="19">
        <v>1100</v>
      </c>
      <c r="I139" s="117">
        <f t="shared" si="2"/>
        <v>1423947</v>
      </c>
      <c r="J139" s="68" t="s">
        <v>167</v>
      </c>
      <c r="K139" s="68" t="s">
        <v>381</v>
      </c>
      <c r="L139" s="68" t="s">
        <v>371</v>
      </c>
      <c r="M139" s="20" t="s">
        <v>380</v>
      </c>
    </row>
    <row r="140" spans="1:13" s="87" customFormat="1" ht="18" customHeight="1">
      <c r="A140" s="68" t="s">
        <v>54</v>
      </c>
      <c r="B140" s="86">
        <v>42804</v>
      </c>
      <c r="C140" s="68" t="s">
        <v>111</v>
      </c>
      <c r="D140" s="68" t="s">
        <v>170</v>
      </c>
      <c r="E140" s="68" t="s">
        <v>111</v>
      </c>
      <c r="F140" s="68" t="s">
        <v>11</v>
      </c>
      <c r="G140" s="88"/>
      <c r="H140" s="19">
        <v>1000</v>
      </c>
      <c r="I140" s="117">
        <f t="shared" si="2"/>
        <v>1422947</v>
      </c>
      <c r="J140" s="68" t="s">
        <v>167</v>
      </c>
      <c r="K140" s="68" t="s">
        <v>381</v>
      </c>
      <c r="L140" s="68" t="s">
        <v>371</v>
      </c>
      <c r="M140" s="20" t="s">
        <v>380</v>
      </c>
    </row>
    <row r="141" spans="1:13" s="87" customFormat="1" ht="18" customHeight="1">
      <c r="A141" s="68" t="s">
        <v>54</v>
      </c>
      <c r="B141" s="86">
        <v>42804</v>
      </c>
      <c r="C141" s="68" t="s">
        <v>111</v>
      </c>
      <c r="D141" s="68" t="s">
        <v>545</v>
      </c>
      <c r="E141" s="68" t="s">
        <v>111</v>
      </c>
      <c r="F141" s="68" t="s">
        <v>13</v>
      </c>
      <c r="G141" s="88"/>
      <c r="H141" s="19">
        <v>2000</v>
      </c>
      <c r="I141" s="117">
        <f t="shared" si="2"/>
        <v>1420947</v>
      </c>
      <c r="J141" s="68" t="s">
        <v>19</v>
      </c>
      <c r="K141" s="68" t="s">
        <v>381</v>
      </c>
      <c r="L141" s="68" t="s">
        <v>434</v>
      </c>
      <c r="M141" s="20" t="s">
        <v>380</v>
      </c>
    </row>
    <row r="142" spans="1:13" s="87" customFormat="1" ht="18" customHeight="1">
      <c r="A142" s="68" t="s">
        <v>54</v>
      </c>
      <c r="B142" s="86">
        <v>42805</v>
      </c>
      <c r="C142" s="68" t="s">
        <v>171</v>
      </c>
      <c r="D142" s="68" t="s">
        <v>555</v>
      </c>
      <c r="E142" s="68" t="s">
        <v>457</v>
      </c>
      <c r="F142" s="68" t="s">
        <v>14</v>
      </c>
      <c r="G142" s="88"/>
      <c r="H142" s="19">
        <v>500</v>
      </c>
      <c r="I142" s="117">
        <f t="shared" si="2"/>
        <v>1420447</v>
      </c>
      <c r="J142" s="68" t="s">
        <v>21</v>
      </c>
      <c r="K142" s="68" t="s">
        <v>381</v>
      </c>
      <c r="L142" s="68" t="s">
        <v>378</v>
      </c>
      <c r="M142" s="20" t="s">
        <v>380</v>
      </c>
    </row>
    <row r="143" spans="1:13" s="87" customFormat="1" ht="18" customHeight="1">
      <c r="A143" s="68" t="s">
        <v>54</v>
      </c>
      <c r="B143" s="86">
        <v>42805</v>
      </c>
      <c r="C143" s="68" t="s">
        <v>55</v>
      </c>
      <c r="D143" s="68" t="s">
        <v>255</v>
      </c>
      <c r="E143" s="68" t="s">
        <v>57</v>
      </c>
      <c r="F143" s="68" t="s">
        <v>11</v>
      </c>
      <c r="G143" s="88"/>
      <c r="H143" s="19">
        <v>2000</v>
      </c>
      <c r="I143" s="117">
        <f t="shared" si="2"/>
        <v>1418447</v>
      </c>
      <c r="J143" s="68" t="s">
        <v>12</v>
      </c>
      <c r="K143" s="68" t="s">
        <v>381</v>
      </c>
      <c r="L143" s="68" t="s">
        <v>376</v>
      </c>
      <c r="M143" s="20" t="s">
        <v>380</v>
      </c>
    </row>
    <row r="144" spans="1:13" s="87" customFormat="1" ht="18" customHeight="1">
      <c r="A144" s="68" t="s">
        <v>54</v>
      </c>
      <c r="B144" s="86">
        <v>42805</v>
      </c>
      <c r="C144" s="68" t="s">
        <v>559</v>
      </c>
      <c r="D144" s="68" t="s">
        <v>256</v>
      </c>
      <c r="E144" s="68" t="s">
        <v>70</v>
      </c>
      <c r="F144" s="68" t="s">
        <v>11</v>
      </c>
      <c r="G144" s="88"/>
      <c r="H144" s="19">
        <v>3000</v>
      </c>
      <c r="I144" s="117">
        <f t="shared" si="2"/>
        <v>1415447</v>
      </c>
      <c r="J144" s="68" t="s">
        <v>12</v>
      </c>
      <c r="K144" s="68" t="s">
        <v>381</v>
      </c>
      <c r="L144" s="68" t="s">
        <v>376</v>
      </c>
      <c r="M144" s="20" t="s">
        <v>380</v>
      </c>
    </row>
    <row r="145" spans="1:13" s="87" customFormat="1" ht="18" customHeight="1">
      <c r="A145" s="68" t="s">
        <v>54</v>
      </c>
      <c r="B145" s="86">
        <v>42805</v>
      </c>
      <c r="C145" s="68" t="s">
        <v>257</v>
      </c>
      <c r="D145" s="68" t="s">
        <v>256</v>
      </c>
      <c r="E145" s="68" t="s">
        <v>70</v>
      </c>
      <c r="F145" s="68" t="s">
        <v>11</v>
      </c>
      <c r="G145" s="88"/>
      <c r="H145" s="19">
        <v>5000</v>
      </c>
      <c r="I145" s="117">
        <f t="shared" si="2"/>
        <v>1410447</v>
      </c>
      <c r="J145" s="68" t="s">
        <v>12</v>
      </c>
      <c r="K145" s="68" t="s">
        <v>381</v>
      </c>
      <c r="L145" s="68" t="s">
        <v>401</v>
      </c>
      <c r="M145" s="20" t="s">
        <v>380</v>
      </c>
    </row>
    <row r="146" spans="1:13" s="147" customFormat="1" ht="18" customHeight="1">
      <c r="A146" s="141" t="s">
        <v>54</v>
      </c>
      <c r="B146" s="142">
        <v>42805</v>
      </c>
      <c r="C146" s="141" t="s">
        <v>246</v>
      </c>
      <c r="D146" s="141" t="s">
        <v>259</v>
      </c>
      <c r="E146" s="141" t="s">
        <v>63</v>
      </c>
      <c r="F146" s="141" t="s">
        <v>11</v>
      </c>
      <c r="G146" s="143"/>
      <c r="H146" s="144">
        <v>4200</v>
      </c>
      <c r="I146" s="145">
        <f t="shared" si="2"/>
        <v>1406247</v>
      </c>
      <c r="J146" s="141" t="s">
        <v>12</v>
      </c>
      <c r="K146" s="141" t="s">
        <v>381</v>
      </c>
      <c r="L146" s="141" t="s">
        <v>376</v>
      </c>
      <c r="M146" s="146" t="s">
        <v>380</v>
      </c>
    </row>
    <row r="147" spans="1:13" s="147" customFormat="1" ht="18" customHeight="1">
      <c r="A147" s="141" t="s">
        <v>54</v>
      </c>
      <c r="B147" s="142">
        <v>42805</v>
      </c>
      <c r="C147" s="141" t="s">
        <v>55</v>
      </c>
      <c r="D147" s="141" t="s">
        <v>260</v>
      </c>
      <c r="E147" s="141" t="s">
        <v>63</v>
      </c>
      <c r="F147" s="141" t="s">
        <v>11</v>
      </c>
      <c r="G147" s="143"/>
      <c r="H147" s="144">
        <v>10000</v>
      </c>
      <c r="I147" s="145">
        <f t="shared" si="2"/>
        <v>1396247</v>
      </c>
      <c r="J147" s="141" t="s">
        <v>12</v>
      </c>
      <c r="K147" s="141" t="s">
        <v>381</v>
      </c>
      <c r="L147" s="141" t="s">
        <v>376</v>
      </c>
      <c r="M147" s="146" t="s">
        <v>380</v>
      </c>
    </row>
    <row r="148" spans="1:13" s="147" customFormat="1" ht="18" customHeight="1">
      <c r="A148" s="141" t="s">
        <v>54</v>
      </c>
      <c r="B148" s="142">
        <v>42805</v>
      </c>
      <c r="C148" s="141" t="s">
        <v>246</v>
      </c>
      <c r="D148" s="141" t="s">
        <v>261</v>
      </c>
      <c r="E148" s="141" t="s">
        <v>63</v>
      </c>
      <c r="F148" s="141" t="s">
        <v>11</v>
      </c>
      <c r="G148" s="143"/>
      <c r="H148" s="144">
        <v>5000</v>
      </c>
      <c r="I148" s="145">
        <f t="shared" si="2"/>
        <v>1391247</v>
      </c>
      <c r="J148" s="141" t="s">
        <v>12</v>
      </c>
      <c r="K148" s="141" t="s">
        <v>381</v>
      </c>
      <c r="L148" s="141" t="s">
        <v>376</v>
      </c>
      <c r="M148" s="146" t="s">
        <v>380</v>
      </c>
    </row>
    <row r="149" spans="1:13" s="87" customFormat="1" ht="18" customHeight="1">
      <c r="A149" s="68" t="s">
        <v>54</v>
      </c>
      <c r="B149" s="86">
        <v>42806</v>
      </c>
      <c r="C149" s="68" t="s">
        <v>111</v>
      </c>
      <c r="D149" s="68" t="s">
        <v>545</v>
      </c>
      <c r="E149" s="68" t="s">
        <v>111</v>
      </c>
      <c r="F149" s="68" t="s">
        <v>13</v>
      </c>
      <c r="G149" s="88"/>
      <c r="H149" s="19">
        <v>2000</v>
      </c>
      <c r="I149" s="117">
        <f t="shared" si="2"/>
        <v>1389247</v>
      </c>
      <c r="J149" s="68" t="s">
        <v>19</v>
      </c>
      <c r="K149" s="68" t="s">
        <v>381</v>
      </c>
      <c r="L149" s="68" t="s">
        <v>435</v>
      </c>
      <c r="M149" s="20" t="s">
        <v>380</v>
      </c>
    </row>
    <row r="150" spans="1:13" s="87" customFormat="1" ht="18" customHeight="1">
      <c r="A150" s="68" t="s">
        <v>54</v>
      </c>
      <c r="B150" s="86">
        <v>42806</v>
      </c>
      <c r="C150" s="68" t="s">
        <v>55</v>
      </c>
      <c r="D150" s="68" t="s">
        <v>255</v>
      </c>
      <c r="E150" s="68" t="s">
        <v>57</v>
      </c>
      <c r="F150" s="68" t="s">
        <v>11</v>
      </c>
      <c r="G150" s="88"/>
      <c r="H150" s="19">
        <v>2000</v>
      </c>
      <c r="I150" s="117">
        <f t="shared" si="2"/>
        <v>1387247</v>
      </c>
      <c r="J150" s="68" t="s">
        <v>12</v>
      </c>
      <c r="K150" s="68" t="s">
        <v>381</v>
      </c>
      <c r="L150" s="68" t="s">
        <v>376</v>
      </c>
      <c r="M150" s="20" t="s">
        <v>380</v>
      </c>
    </row>
    <row r="151" spans="1:13" s="87" customFormat="1" ht="18" customHeight="1">
      <c r="A151" s="68" t="s">
        <v>54</v>
      </c>
      <c r="B151" s="86">
        <v>42806</v>
      </c>
      <c r="C151" s="68" t="s">
        <v>559</v>
      </c>
      <c r="D151" s="68" t="s">
        <v>256</v>
      </c>
      <c r="E151" s="68" t="s">
        <v>70</v>
      </c>
      <c r="F151" s="68" t="s">
        <v>11</v>
      </c>
      <c r="G151" s="88"/>
      <c r="H151" s="19">
        <v>3000</v>
      </c>
      <c r="I151" s="117">
        <f t="shared" si="2"/>
        <v>1384247</v>
      </c>
      <c r="J151" s="68" t="s">
        <v>12</v>
      </c>
      <c r="K151" s="68" t="s">
        <v>381</v>
      </c>
      <c r="L151" s="68" t="s">
        <v>376</v>
      </c>
      <c r="M151" s="20" t="s">
        <v>380</v>
      </c>
    </row>
    <row r="152" spans="1:13" s="87" customFormat="1" ht="18" customHeight="1">
      <c r="A152" s="68" t="s">
        <v>54</v>
      </c>
      <c r="B152" s="86">
        <v>42806</v>
      </c>
      <c r="C152" s="68" t="s">
        <v>257</v>
      </c>
      <c r="D152" s="68" t="s">
        <v>256</v>
      </c>
      <c r="E152" s="68" t="s">
        <v>70</v>
      </c>
      <c r="F152" s="68" t="s">
        <v>11</v>
      </c>
      <c r="G152" s="88"/>
      <c r="H152" s="19">
        <v>5000</v>
      </c>
      <c r="I152" s="117">
        <f t="shared" si="2"/>
        <v>1379247</v>
      </c>
      <c r="J152" s="68" t="s">
        <v>12</v>
      </c>
      <c r="K152" s="68" t="s">
        <v>381</v>
      </c>
      <c r="L152" s="68" t="s">
        <v>401</v>
      </c>
      <c r="M152" s="20" t="s">
        <v>380</v>
      </c>
    </row>
    <row r="153" spans="1:13" s="87" customFormat="1" ht="18" customHeight="1">
      <c r="A153" s="68" t="s">
        <v>54</v>
      </c>
      <c r="B153" s="86">
        <v>42806</v>
      </c>
      <c r="C153" s="68" t="s">
        <v>246</v>
      </c>
      <c r="D153" s="68" t="s">
        <v>262</v>
      </c>
      <c r="E153" s="68" t="s">
        <v>63</v>
      </c>
      <c r="F153" s="68" t="s">
        <v>11</v>
      </c>
      <c r="G153" s="88"/>
      <c r="H153" s="19">
        <v>2000</v>
      </c>
      <c r="I153" s="117">
        <f t="shared" si="2"/>
        <v>1377247</v>
      </c>
      <c r="J153" s="68" t="s">
        <v>12</v>
      </c>
      <c r="K153" s="68" t="s">
        <v>381</v>
      </c>
      <c r="L153" s="68" t="s">
        <v>376</v>
      </c>
      <c r="M153" s="20" t="s">
        <v>380</v>
      </c>
    </row>
    <row r="154" spans="1:13" s="87" customFormat="1" ht="18" customHeight="1">
      <c r="A154" s="68" t="s">
        <v>54</v>
      </c>
      <c r="B154" s="86">
        <v>42806</v>
      </c>
      <c r="C154" s="68" t="s">
        <v>55</v>
      </c>
      <c r="D154" s="68" t="s">
        <v>556</v>
      </c>
      <c r="E154" s="68" t="s">
        <v>63</v>
      </c>
      <c r="F154" s="68" t="s">
        <v>11</v>
      </c>
      <c r="G154" s="88"/>
      <c r="H154" s="19">
        <v>1000</v>
      </c>
      <c r="I154" s="117">
        <f t="shared" si="2"/>
        <v>1376247</v>
      </c>
      <c r="J154" s="68" t="s">
        <v>12</v>
      </c>
      <c r="K154" s="68" t="s">
        <v>381</v>
      </c>
      <c r="L154" s="68" t="s">
        <v>376</v>
      </c>
      <c r="M154" s="20" t="s">
        <v>380</v>
      </c>
    </row>
    <row r="155" spans="1:13" s="87" customFormat="1" ht="18" customHeight="1">
      <c r="A155" s="68" t="s">
        <v>54</v>
      </c>
      <c r="B155" s="86">
        <v>42807</v>
      </c>
      <c r="C155" s="68" t="s">
        <v>153</v>
      </c>
      <c r="D155" s="68" t="s">
        <v>172</v>
      </c>
      <c r="E155" s="68" t="s">
        <v>76</v>
      </c>
      <c r="F155" s="68" t="s">
        <v>13</v>
      </c>
      <c r="G155" s="88"/>
      <c r="H155" s="19">
        <v>2000</v>
      </c>
      <c r="I155" s="117">
        <f t="shared" si="2"/>
        <v>1374247</v>
      </c>
      <c r="J155" s="68" t="s">
        <v>19</v>
      </c>
      <c r="K155" s="68" t="s">
        <v>381</v>
      </c>
      <c r="L155" s="68" t="s">
        <v>436</v>
      </c>
      <c r="M155" s="20" t="s">
        <v>380</v>
      </c>
    </row>
    <row r="156" spans="1:13" s="87" customFormat="1" ht="18" customHeight="1">
      <c r="A156" s="68" t="s">
        <v>54</v>
      </c>
      <c r="B156" s="86">
        <v>42807</v>
      </c>
      <c r="C156" s="68" t="s">
        <v>139</v>
      </c>
      <c r="D156" s="68" t="s">
        <v>173</v>
      </c>
      <c r="E156" s="68" t="s">
        <v>76</v>
      </c>
      <c r="F156" s="68" t="s">
        <v>13</v>
      </c>
      <c r="G156" s="88"/>
      <c r="H156" s="19">
        <v>150</v>
      </c>
      <c r="I156" s="117">
        <f t="shared" si="2"/>
        <v>1374097</v>
      </c>
      <c r="J156" s="68" t="s">
        <v>19</v>
      </c>
      <c r="K156" s="68" t="s">
        <v>381</v>
      </c>
      <c r="L156" s="68" t="s">
        <v>374</v>
      </c>
      <c r="M156" s="20" t="s">
        <v>402</v>
      </c>
    </row>
    <row r="157" spans="1:13" s="87" customFormat="1" ht="18" customHeight="1">
      <c r="A157" s="68" t="s">
        <v>54</v>
      </c>
      <c r="B157" s="86">
        <v>42807</v>
      </c>
      <c r="C157" s="68" t="s">
        <v>55</v>
      </c>
      <c r="D157" s="68" t="s">
        <v>174</v>
      </c>
      <c r="E157" s="68" t="s">
        <v>57</v>
      </c>
      <c r="F157" s="68" t="s">
        <v>11</v>
      </c>
      <c r="G157" s="88"/>
      <c r="H157" s="19">
        <v>500</v>
      </c>
      <c r="I157" s="117">
        <f t="shared" si="2"/>
        <v>1373597</v>
      </c>
      <c r="J157" s="68" t="s">
        <v>20</v>
      </c>
      <c r="K157" s="68" t="s">
        <v>381</v>
      </c>
      <c r="L157" s="68" t="s">
        <v>369</v>
      </c>
      <c r="M157" s="20" t="s">
        <v>380</v>
      </c>
    </row>
    <row r="158" spans="1:13" s="87" customFormat="1" ht="18" customHeight="1">
      <c r="A158" s="68" t="s">
        <v>54</v>
      </c>
      <c r="B158" s="86">
        <v>42807</v>
      </c>
      <c r="C158" s="68" t="s">
        <v>55</v>
      </c>
      <c r="D158" s="68" t="s">
        <v>175</v>
      </c>
      <c r="E158" s="68" t="s">
        <v>57</v>
      </c>
      <c r="F158" s="68" t="s">
        <v>11</v>
      </c>
      <c r="G158" s="88"/>
      <c r="H158" s="19">
        <v>300</v>
      </c>
      <c r="I158" s="117">
        <f t="shared" si="2"/>
        <v>1373297</v>
      </c>
      <c r="J158" s="68" t="s">
        <v>20</v>
      </c>
      <c r="K158" s="68" t="s">
        <v>381</v>
      </c>
      <c r="L158" s="68" t="s">
        <v>369</v>
      </c>
      <c r="M158" s="20" t="s">
        <v>380</v>
      </c>
    </row>
    <row r="159" spans="1:13" s="87" customFormat="1" ht="18" customHeight="1">
      <c r="A159" s="68" t="s">
        <v>54</v>
      </c>
      <c r="B159" s="86">
        <v>42807</v>
      </c>
      <c r="C159" s="68" t="s">
        <v>55</v>
      </c>
      <c r="D159" s="68" t="s">
        <v>176</v>
      </c>
      <c r="E159" s="68" t="s">
        <v>57</v>
      </c>
      <c r="F159" s="68" t="s">
        <v>11</v>
      </c>
      <c r="G159" s="88"/>
      <c r="H159" s="19">
        <v>350</v>
      </c>
      <c r="I159" s="117">
        <f t="shared" si="2"/>
        <v>1372947</v>
      </c>
      <c r="J159" s="68" t="s">
        <v>20</v>
      </c>
      <c r="K159" s="68" t="s">
        <v>381</v>
      </c>
      <c r="L159" s="68" t="s">
        <v>369</v>
      </c>
      <c r="M159" s="20" t="s">
        <v>380</v>
      </c>
    </row>
    <row r="160" spans="1:13" s="87" customFormat="1" ht="18" customHeight="1">
      <c r="A160" s="68" t="s">
        <v>54</v>
      </c>
      <c r="B160" s="86">
        <v>42807</v>
      </c>
      <c r="C160" s="68" t="s">
        <v>246</v>
      </c>
      <c r="D160" s="68" t="s">
        <v>177</v>
      </c>
      <c r="E160" s="68" t="s">
        <v>63</v>
      </c>
      <c r="F160" s="68" t="s">
        <v>11</v>
      </c>
      <c r="G160" s="88"/>
      <c r="H160" s="19">
        <v>1100</v>
      </c>
      <c r="I160" s="117">
        <f t="shared" si="2"/>
        <v>1371847</v>
      </c>
      <c r="J160" s="68" t="s">
        <v>20</v>
      </c>
      <c r="K160" s="68" t="s">
        <v>381</v>
      </c>
      <c r="L160" s="68" t="s">
        <v>369</v>
      </c>
      <c r="M160" s="20" t="s">
        <v>380</v>
      </c>
    </row>
    <row r="161" spans="1:13" s="87" customFormat="1" ht="18" customHeight="1">
      <c r="A161" s="68" t="s">
        <v>54</v>
      </c>
      <c r="B161" s="86">
        <v>42807</v>
      </c>
      <c r="C161" s="68" t="s">
        <v>171</v>
      </c>
      <c r="D161" s="68" t="s">
        <v>555</v>
      </c>
      <c r="E161" s="68" t="s">
        <v>457</v>
      </c>
      <c r="F161" s="68" t="s">
        <v>13</v>
      </c>
      <c r="G161" s="88"/>
      <c r="H161" s="19">
        <v>500</v>
      </c>
      <c r="I161" s="117">
        <f t="shared" si="2"/>
        <v>1371347</v>
      </c>
      <c r="J161" s="68" t="s">
        <v>19</v>
      </c>
      <c r="K161" s="68" t="s">
        <v>381</v>
      </c>
      <c r="L161" s="68" t="s">
        <v>374</v>
      </c>
      <c r="M161" s="20" t="s">
        <v>380</v>
      </c>
    </row>
    <row r="162" spans="1:13" s="87" customFormat="1" ht="18" customHeight="1">
      <c r="A162" s="68" t="s">
        <v>54</v>
      </c>
      <c r="B162" s="86">
        <v>42807</v>
      </c>
      <c r="C162" s="68" t="s">
        <v>111</v>
      </c>
      <c r="D162" s="68" t="s">
        <v>577</v>
      </c>
      <c r="E162" s="68" t="s">
        <v>111</v>
      </c>
      <c r="F162" s="68" t="s">
        <v>13</v>
      </c>
      <c r="G162" s="88"/>
      <c r="H162" s="19">
        <v>2000</v>
      </c>
      <c r="I162" s="117">
        <f t="shared" si="2"/>
        <v>1369347</v>
      </c>
      <c r="J162" s="68" t="s">
        <v>19</v>
      </c>
      <c r="K162" s="68" t="s">
        <v>381</v>
      </c>
      <c r="L162" s="68" t="s">
        <v>437</v>
      </c>
      <c r="M162" s="20" t="s">
        <v>380</v>
      </c>
    </row>
    <row r="163" spans="1:13" s="87" customFormat="1" ht="18" customHeight="1">
      <c r="A163" s="68" t="s">
        <v>54</v>
      </c>
      <c r="B163" s="86">
        <v>42807</v>
      </c>
      <c r="C163" s="68" t="s">
        <v>55</v>
      </c>
      <c r="D163" s="68" t="s">
        <v>178</v>
      </c>
      <c r="E163" s="68" t="s">
        <v>57</v>
      </c>
      <c r="F163" s="68" t="s">
        <v>13</v>
      </c>
      <c r="G163" s="88"/>
      <c r="H163" s="19">
        <v>400</v>
      </c>
      <c r="I163" s="117">
        <f t="shared" si="2"/>
        <v>1368947</v>
      </c>
      <c r="J163" s="68" t="s">
        <v>19</v>
      </c>
      <c r="K163" s="68" t="s">
        <v>381</v>
      </c>
      <c r="L163" s="68" t="s">
        <v>374</v>
      </c>
      <c r="M163" s="20" t="s">
        <v>380</v>
      </c>
    </row>
    <row r="164" spans="1:13" s="87" customFormat="1" ht="18" customHeight="1">
      <c r="A164" s="68" t="s">
        <v>54</v>
      </c>
      <c r="B164" s="86">
        <v>42807</v>
      </c>
      <c r="C164" s="68" t="s">
        <v>111</v>
      </c>
      <c r="D164" s="68" t="s">
        <v>179</v>
      </c>
      <c r="E164" s="68" t="s">
        <v>111</v>
      </c>
      <c r="F164" s="68" t="s">
        <v>13</v>
      </c>
      <c r="G164" s="88"/>
      <c r="H164" s="19">
        <v>17000</v>
      </c>
      <c r="I164" s="117">
        <f t="shared" si="2"/>
        <v>1351947</v>
      </c>
      <c r="J164" s="68" t="s">
        <v>19</v>
      </c>
      <c r="K164" s="68" t="s">
        <v>381</v>
      </c>
      <c r="L164" s="68" t="s">
        <v>438</v>
      </c>
      <c r="M164" s="20" t="s">
        <v>380</v>
      </c>
    </row>
    <row r="165" spans="1:13" s="87" customFormat="1" ht="18" customHeight="1">
      <c r="A165" s="68" t="s">
        <v>54</v>
      </c>
      <c r="B165" s="86">
        <v>42807</v>
      </c>
      <c r="C165" s="68" t="s">
        <v>113</v>
      </c>
      <c r="D165" s="68" t="s">
        <v>180</v>
      </c>
      <c r="E165" s="68" t="s">
        <v>57</v>
      </c>
      <c r="F165" s="68" t="s">
        <v>14</v>
      </c>
      <c r="G165" s="88"/>
      <c r="H165" s="19">
        <v>5000</v>
      </c>
      <c r="I165" s="117">
        <f t="shared" si="2"/>
        <v>1346947</v>
      </c>
      <c r="J165" s="68" t="s">
        <v>21</v>
      </c>
      <c r="K165" s="68" t="s">
        <v>381</v>
      </c>
      <c r="L165" s="68" t="s">
        <v>412</v>
      </c>
      <c r="M165" s="20" t="s">
        <v>380</v>
      </c>
    </row>
    <row r="166" spans="1:13" s="87" customFormat="1" ht="18" customHeight="1">
      <c r="A166" s="68" t="s">
        <v>54</v>
      </c>
      <c r="B166" s="86">
        <v>42807</v>
      </c>
      <c r="C166" s="68" t="s">
        <v>181</v>
      </c>
      <c r="D166" s="68"/>
      <c r="E166" s="68" t="s">
        <v>57</v>
      </c>
      <c r="F166" s="68" t="s">
        <v>14</v>
      </c>
      <c r="G166" s="88"/>
      <c r="H166" s="19">
        <v>2000</v>
      </c>
      <c r="I166" s="117">
        <f t="shared" si="2"/>
        <v>1344947</v>
      </c>
      <c r="J166" s="68" t="s">
        <v>21</v>
      </c>
      <c r="K166" s="68" t="s">
        <v>381</v>
      </c>
      <c r="L166" s="68" t="s">
        <v>413</v>
      </c>
      <c r="M166" s="20" t="s">
        <v>380</v>
      </c>
    </row>
    <row r="167" spans="1:13" s="87" customFormat="1" ht="18" customHeight="1">
      <c r="A167" s="68" t="s">
        <v>54</v>
      </c>
      <c r="B167" s="86">
        <v>42807</v>
      </c>
      <c r="C167" s="68" t="s">
        <v>55</v>
      </c>
      <c r="D167" s="68" t="s">
        <v>182</v>
      </c>
      <c r="E167" s="68" t="s">
        <v>57</v>
      </c>
      <c r="F167" s="68" t="s">
        <v>11</v>
      </c>
      <c r="G167" s="88"/>
      <c r="H167" s="19">
        <v>350</v>
      </c>
      <c r="I167" s="117">
        <f t="shared" si="2"/>
        <v>1344597</v>
      </c>
      <c r="J167" s="68" t="s">
        <v>27</v>
      </c>
      <c r="K167" s="68" t="s">
        <v>381</v>
      </c>
      <c r="L167" s="68" t="s">
        <v>370</v>
      </c>
      <c r="M167" s="20" t="s">
        <v>380</v>
      </c>
    </row>
    <row r="168" spans="1:13" s="87" customFormat="1" ht="18" customHeight="1">
      <c r="A168" s="68" t="s">
        <v>54</v>
      </c>
      <c r="B168" s="86">
        <v>42807</v>
      </c>
      <c r="C168" s="68" t="s">
        <v>55</v>
      </c>
      <c r="D168" s="68" t="s">
        <v>183</v>
      </c>
      <c r="E168" s="68" t="s">
        <v>57</v>
      </c>
      <c r="F168" s="68" t="s">
        <v>11</v>
      </c>
      <c r="G168" s="88"/>
      <c r="H168" s="19">
        <v>600</v>
      </c>
      <c r="I168" s="117">
        <f t="shared" si="2"/>
        <v>1343997</v>
      </c>
      <c r="J168" s="68" t="s">
        <v>27</v>
      </c>
      <c r="K168" s="68" t="s">
        <v>381</v>
      </c>
      <c r="L168" s="68" t="s">
        <v>370</v>
      </c>
      <c r="M168" s="20" t="s">
        <v>380</v>
      </c>
    </row>
    <row r="169" spans="1:13" s="87" customFormat="1" ht="18" customHeight="1">
      <c r="A169" s="68" t="s">
        <v>54</v>
      </c>
      <c r="B169" s="86">
        <v>42807</v>
      </c>
      <c r="C169" s="68" t="s">
        <v>55</v>
      </c>
      <c r="D169" s="68" t="s">
        <v>184</v>
      </c>
      <c r="E169" s="68" t="s">
        <v>57</v>
      </c>
      <c r="F169" s="68" t="s">
        <v>11</v>
      </c>
      <c r="G169" s="88"/>
      <c r="H169" s="19">
        <v>400</v>
      </c>
      <c r="I169" s="117">
        <f t="shared" si="2"/>
        <v>1343597</v>
      </c>
      <c r="J169" s="68" t="s">
        <v>27</v>
      </c>
      <c r="K169" s="68" t="s">
        <v>381</v>
      </c>
      <c r="L169" s="68" t="s">
        <v>370</v>
      </c>
      <c r="M169" s="20" t="s">
        <v>380</v>
      </c>
    </row>
    <row r="170" spans="1:13" s="87" customFormat="1" ht="18" customHeight="1">
      <c r="A170" s="68" t="s">
        <v>54</v>
      </c>
      <c r="B170" s="86">
        <v>42807</v>
      </c>
      <c r="C170" s="68" t="s">
        <v>55</v>
      </c>
      <c r="D170" s="68" t="s">
        <v>185</v>
      </c>
      <c r="E170" s="68" t="s">
        <v>57</v>
      </c>
      <c r="F170" s="68" t="s">
        <v>11</v>
      </c>
      <c r="G170" s="88"/>
      <c r="H170" s="19">
        <v>700</v>
      </c>
      <c r="I170" s="117">
        <f t="shared" si="2"/>
        <v>1342897</v>
      </c>
      <c r="J170" s="68" t="s">
        <v>27</v>
      </c>
      <c r="K170" s="68" t="s">
        <v>381</v>
      </c>
      <c r="L170" s="68" t="s">
        <v>370</v>
      </c>
      <c r="M170" s="20" t="s">
        <v>380</v>
      </c>
    </row>
    <row r="171" spans="1:13" s="87" customFormat="1" ht="18" customHeight="1">
      <c r="A171" s="68" t="s">
        <v>54</v>
      </c>
      <c r="B171" s="86">
        <v>42807</v>
      </c>
      <c r="C171" s="68" t="s">
        <v>55</v>
      </c>
      <c r="D171" s="68" t="s">
        <v>108</v>
      </c>
      <c r="E171" s="68" t="s">
        <v>57</v>
      </c>
      <c r="F171" s="68" t="s">
        <v>11</v>
      </c>
      <c r="G171" s="88"/>
      <c r="H171" s="19">
        <v>1000</v>
      </c>
      <c r="I171" s="117">
        <f t="shared" si="2"/>
        <v>1341897</v>
      </c>
      <c r="J171" s="68" t="s">
        <v>27</v>
      </c>
      <c r="K171" s="68" t="s">
        <v>381</v>
      </c>
      <c r="L171" s="68" t="s">
        <v>370</v>
      </c>
      <c r="M171" s="20" t="s">
        <v>380</v>
      </c>
    </row>
    <row r="172" spans="1:13" s="87" customFormat="1" ht="18" customHeight="1">
      <c r="A172" s="68" t="s">
        <v>54</v>
      </c>
      <c r="B172" s="86">
        <v>42807</v>
      </c>
      <c r="C172" s="68" t="s">
        <v>55</v>
      </c>
      <c r="D172" s="68" t="s">
        <v>108</v>
      </c>
      <c r="E172" s="68" t="s">
        <v>57</v>
      </c>
      <c r="F172" s="68" t="s">
        <v>11</v>
      </c>
      <c r="G172" s="88"/>
      <c r="H172" s="19">
        <v>1000</v>
      </c>
      <c r="I172" s="117">
        <f t="shared" si="2"/>
        <v>1340897</v>
      </c>
      <c r="J172" s="68" t="s">
        <v>25</v>
      </c>
      <c r="K172" s="68" t="s">
        <v>381</v>
      </c>
      <c r="L172" s="68" t="s">
        <v>377</v>
      </c>
      <c r="M172" s="20" t="s">
        <v>380</v>
      </c>
    </row>
    <row r="173" spans="1:13" s="87" customFormat="1" ht="18" customHeight="1">
      <c r="A173" s="68" t="s">
        <v>54</v>
      </c>
      <c r="B173" s="86">
        <v>42807</v>
      </c>
      <c r="C173" s="68" t="s">
        <v>55</v>
      </c>
      <c r="D173" s="68" t="s">
        <v>255</v>
      </c>
      <c r="E173" s="68" t="s">
        <v>57</v>
      </c>
      <c r="F173" s="68" t="s">
        <v>11</v>
      </c>
      <c r="G173" s="88"/>
      <c r="H173" s="19">
        <v>2000</v>
      </c>
      <c r="I173" s="117">
        <f t="shared" si="2"/>
        <v>1338897</v>
      </c>
      <c r="J173" s="68" t="s">
        <v>12</v>
      </c>
      <c r="K173" s="68" t="s">
        <v>381</v>
      </c>
      <c r="L173" s="68" t="s">
        <v>376</v>
      </c>
      <c r="M173" s="20" t="s">
        <v>380</v>
      </c>
    </row>
    <row r="174" spans="1:13" s="87" customFormat="1" ht="18" customHeight="1">
      <c r="A174" s="68" t="s">
        <v>54</v>
      </c>
      <c r="B174" s="86">
        <v>42807</v>
      </c>
      <c r="C174" s="68" t="s">
        <v>559</v>
      </c>
      <c r="D174" s="68" t="s">
        <v>256</v>
      </c>
      <c r="E174" s="68" t="s">
        <v>70</v>
      </c>
      <c r="F174" s="68" t="s">
        <v>11</v>
      </c>
      <c r="G174" s="88"/>
      <c r="H174" s="19">
        <v>3000</v>
      </c>
      <c r="I174" s="117">
        <f t="shared" si="2"/>
        <v>1335897</v>
      </c>
      <c r="J174" s="68" t="s">
        <v>12</v>
      </c>
      <c r="K174" s="68" t="s">
        <v>381</v>
      </c>
      <c r="L174" s="68" t="s">
        <v>376</v>
      </c>
      <c r="M174" s="20" t="s">
        <v>380</v>
      </c>
    </row>
    <row r="175" spans="1:13" s="87" customFormat="1" ht="18" customHeight="1">
      <c r="A175" s="68" t="s">
        <v>54</v>
      </c>
      <c r="B175" s="86">
        <v>42807</v>
      </c>
      <c r="C175" s="68" t="s">
        <v>257</v>
      </c>
      <c r="D175" s="68" t="s">
        <v>256</v>
      </c>
      <c r="E175" s="68" t="s">
        <v>70</v>
      </c>
      <c r="F175" s="68" t="s">
        <v>11</v>
      </c>
      <c r="G175" s="88"/>
      <c r="H175" s="19">
        <v>5000</v>
      </c>
      <c r="I175" s="117">
        <f t="shared" si="2"/>
        <v>1330897</v>
      </c>
      <c r="J175" s="68" t="s">
        <v>12</v>
      </c>
      <c r="K175" s="68" t="s">
        <v>381</v>
      </c>
      <c r="L175" s="68" t="s">
        <v>401</v>
      </c>
      <c r="M175" s="20" t="s">
        <v>380</v>
      </c>
    </row>
    <row r="176" spans="1:13" s="87" customFormat="1" ht="18" customHeight="1">
      <c r="A176" s="68" t="s">
        <v>54</v>
      </c>
      <c r="B176" s="86">
        <v>42807</v>
      </c>
      <c r="C176" s="68" t="s">
        <v>111</v>
      </c>
      <c r="D176" s="68" t="s">
        <v>263</v>
      </c>
      <c r="E176" s="68" t="s">
        <v>63</v>
      </c>
      <c r="F176" s="68" t="s">
        <v>11</v>
      </c>
      <c r="G176" s="88"/>
      <c r="H176" s="19">
        <v>500</v>
      </c>
      <c r="I176" s="117">
        <f t="shared" si="2"/>
        <v>1330397</v>
      </c>
      <c r="J176" s="68" t="s">
        <v>12</v>
      </c>
      <c r="K176" s="68" t="s">
        <v>381</v>
      </c>
      <c r="L176" s="68" t="s">
        <v>376</v>
      </c>
      <c r="M176" s="20" t="s">
        <v>380</v>
      </c>
    </row>
    <row r="177" spans="1:13" s="87" customFormat="1" ht="18" customHeight="1">
      <c r="A177" s="68" t="s">
        <v>54</v>
      </c>
      <c r="B177" s="86">
        <v>42808</v>
      </c>
      <c r="C177" s="68" t="s">
        <v>55</v>
      </c>
      <c r="D177" s="68" t="s">
        <v>108</v>
      </c>
      <c r="E177" s="68" t="s">
        <v>57</v>
      </c>
      <c r="F177" s="68" t="s">
        <v>11</v>
      </c>
      <c r="G177" s="88"/>
      <c r="H177" s="19">
        <v>1000</v>
      </c>
      <c r="I177" s="117">
        <f t="shared" si="2"/>
        <v>1329397</v>
      </c>
      <c r="J177" s="68" t="s">
        <v>27</v>
      </c>
      <c r="K177" s="68" t="s">
        <v>381</v>
      </c>
      <c r="L177" s="68" t="s">
        <v>370</v>
      </c>
      <c r="M177" s="20" t="s">
        <v>380</v>
      </c>
    </row>
    <row r="178" spans="1:13" s="87" customFormat="1" ht="18" customHeight="1">
      <c r="A178" s="68" t="s">
        <v>54</v>
      </c>
      <c r="B178" s="86">
        <v>42808</v>
      </c>
      <c r="C178" s="68" t="s">
        <v>55</v>
      </c>
      <c r="D178" s="68" t="s">
        <v>108</v>
      </c>
      <c r="E178" s="68" t="s">
        <v>57</v>
      </c>
      <c r="F178" s="68" t="s">
        <v>11</v>
      </c>
      <c r="G178" s="88"/>
      <c r="H178" s="19">
        <v>1000</v>
      </c>
      <c r="I178" s="117">
        <f t="shared" si="2"/>
        <v>1328397</v>
      </c>
      <c r="J178" s="68" t="s">
        <v>25</v>
      </c>
      <c r="K178" s="68" t="s">
        <v>381</v>
      </c>
      <c r="L178" s="68" t="s">
        <v>377</v>
      </c>
      <c r="M178" s="20" t="s">
        <v>380</v>
      </c>
    </row>
    <row r="179" spans="1:13" s="87" customFormat="1" ht="18" customHeight="1">
      <c r="A179" s="68" t="s">
        <v>54</v>
      </c>
      <c r="B179" s="86">
        <v>42808</v>
      </c>
      <c r="C179" s="68" t="s">
        <v>55</v>
      </c>
      <c r="D179" s="68" t="s">
        <v>186</v>
      </c>
      <c r="E179" s="68" t="s">
        <v>57</v>
      </c>
      <c r="F179" s="68" t="s">
        <v>11</v>
      </c>
      <c r="G179" s="88"/>
      <c r="H179" s="19">
        <v>700</v>
      </c>
      <c r="I179" s="117">
        <f t="shared" si="2"/>
        <v>1327697</v>
      </c>
      <c r="J179" s="68" t="s">
        <v>20</v>
      </c>
      <c r="K179" s="68" t="s">
        <v>381</v>
      </c>
      <c r="L179" s="68" t="s">
        <v>369</v>
      </c>
      <c r="M179" s="20" t="s">
        <v>380</v>
      </c>
    </row>
    <row r="180" spans="1:13" s="87" customFormat="1" ht="18" customHeight="1">
      <c r="A180" s="68" t="s">
        <v>54</v>
      </c>
      <c r="B180" s="86">
        <v>42808</v>
      </c>
      <c r="C180" s="68" t="s">
        <v>55</v>
      </c>
      <c r="D180" s="68" t="s">
        <v>187</v>
      </c>
      <c r="E180" s="68" t="s">
        <v>57</v>
      </c>
      <c r="F180" s="68" t="s">
        <v>11</v>
      </c>
      <c r="G180" s="88"/>
      <c r="H180" s="19">
        <v>200</v>
      </c>
      <c r="I180" s="117">
        <f t="shared" si="2"/>
        <v>1327497</v>
      </c>
      <c r="J180" s="68" t="s">
        <v>20</v>
      </c>
      <c r="K180" s="68" t="s">
        <v>381</v>
      </c>
      <c r="L180" s="68" t="s">
        <v>369</v>
      </c>
      <c r="M180" s="20" t="s">
        <v>380</v>
      </c>
    </row>
    <row r="181" spans="1:13" s="87" customFormat="1" ht="18" customHeight="1">
      <c r="A181" s="68" t="s">
        <v>54</v>
      </c>
      <c r="B181" s="86">
        <v>42808</v>
      </c>
      <c r="C181" s="68" t="s">
        <v>55</v>
      </c>
      <c r="D181" s="68" t="s">
        <v>188</v>
      </c>
      <c r="E181" s="68" t="s">
        <v>57</v>
      </c>
      <c r="F181" s="68" t="s">
        <v>11</v>
      </c>
      <c r="G181" s="88"/>
      <c r="H181" s="19">
        <v>700</v>
      </c>
      <c r="I181" s="117">
        <f t="shared" si="2"/>
        <v>1326797</v>
      </c>
      <c r="J181" s="68" t="s">
        <v>20</v>
      </c>
      <c r="K181" s="68" t="s">
        <v>381</v>
      </c>
      <c r="L181" s="68" t="s">
        <v>369</v>
      </c>
      <c r="M181" s="20" t="s">
        <v>380</v>
      </c>
    </row>
    <row r="182" spans="1:13" s="87" customFormat="1" ht="18" customHeight="1">
      <c r="A182" s="68" t="s">
        <v>54</v>
      </c>
      <c r="B182" s="86">
        <v>42808</v>
      </c>
      <c r="C182" s="68" t="s">
        <v>246</v>
      </c>
      <c r="D182" s="68" t="s">
        <v>189</v>
      </c>
      <c r="E182" s="68" t="s">
        <v>63</v>
      </c>
      <c r="F182" s="68" t="s">
        <v>11</v>
      </c>
      <c r="G182" s="88"/>
      <c r="H182" s="19">
        <v>1100</v>
      </c>
      <c r="I182" s="117">
        <f t="shared" si="2"/>
        <v>1325697</v>
      </c>
      <c r="J182" s="68" t="s">
        <v>20</v>
      </c>
      <c r="K182" s="68" t="s">
        <v>381</v>
      </c>
      <c r="L182" s="68" t="s">
        <v>369</v>
      </c>
      <c r="M182" s="20" t="s">
        <v>380</v>
      </c>
    </row>
    <row r="183" spans="1:13" s="87" customFormat="1" ht="18" customHeight="1">
      <c r="A183" s="68" t="s">
        <v>54</v>
      </c>
      <c r="B183" s="86">
        <v>42808</v>
      </c>
      <c r="C183" s="68" t="s">
        <v>190</v>
      </c>
      <c r="D183" s="68" t="s">
        <v>191</v>
      </c>
      <c r="E183" s="68" t="s">
        <v>76</v>
      </c>
      <c r="F183" s="68" t="s">
        <v>13</v>
      </c>
      <c r="G183" s="88"/>
      <c r="H183" s="19">
        <v>12000</v>
      </c>
      <c r="I183" s="117">
        <f t="shared" si="2"/>
        <v>1313697</v>
      </c>
      <c r="J183" s="68" t="s">
        <v>20</v>
      </c>
      <c r="K183" s="68" t="s">
        <v>381</v>
      </c>
      <c r="L183" s="68" t="s">
        <v>399</v>
      </c>
      <c r="M183" s="20" t="s">
        <v>380</v>
      </c>
    </row>
    <row r="184" spans="1:13" s="87" customFormat="1" ht="18" customHeight="1">
      <c r="A184" s="68" t="s">
        <v>54</v>
      </c>
      <c r="B184" s="86">
        <v>42808</v>
      </c>
      <c r="C184" s="68" t="s">
        <v>55</v>
      </c>
      <c r="D184" s="68" t="s">
        <v>192</v>
      </c>
      <c r="E184" s="68" t="s">
        <v>57</v>
      </c>
      <c r="F184" s="68" t="s">
        <v>11</v>
      </c>
      <c r="G184" s="88"/>
      <c r="H184" s="19">
        <v>600</v>
      </c>
      <c r="I184" s="117">
        <f t="shared" si="2"/>
        <v>1313097</v>
      </c>
      <c r="J184" s="68" t="s">
        <v>27</v>
      </c>
      <c r="K184" s="68" t="s">
        <v>381</v>
      </c>
      <c r="L184" s="68" t="s">
        <v>370</v>
      </c>
      <c r="M184" s="20" t="s">
        <v>380</v>
      </c>
    </row>
    <row r="185" spans="1:13" s="87" customFormat="1" ht="18" customHeight="1">
      <c r="A185" s="68" t="s">
        <v>54</v>
      </c>
      <c r="B185" s="86">
        <v>42808</v>
      </c>
      <c r="C185" s="68" t="s">
        <v>55</v>
      </c>
      <c r="D185" s="68" t="s">
        <v>193</v>
      </c>
      <c r="E185" s="68" t="s">
        <v>57</v>
      </c>
      <c r="F185" s="68" t="s">
        <v>11</v>
      </c>
      <c r="G185" s="88"/>
      <c r="H185" s="19">
        <v>700</v>
      </c>
      <c r="I185" s="117">
        <f t="shared" si="2"/>
        <v>1312397</v>
      </c>
      <c r="J185" s="68" t="s">
        <v>27</v>
      </c>
      <c r="K185" s="68" t="s">
        <v>381</v>
      </c>
      <c r="L185" s="68" t="s">
        <v>370</v>
      </c>
      <c r="M185" s="20" t="s">
        <v>380</v>
      </c>
    </row>
    <row r="186" spans="1:13" s="87" customFormat="1" ht="18" customHeight="1">
      <c r="A186" s="68" t="s">
        <v>54</v>
      </c>
      <c r="B186" s="86">
        <v>42808</v>
      </c>
      <c r="C186" s="68" t="s">
        <v>55</v>
      </c>
      <c r="D186" s="68" t="s">
        <v>194</v>
      </c>
      <c r="E186" s="68" t="s">
        <v>57</v>
      </c>
      <c r="F186" s="68" t="s">
        <v>11</v>
      </c>
      <c r="G186" s="88"/>
      <c r="H186" s="19">
        <v>1000</v>
      </c>
      <c r="I186" s="117">
        <f t="shared" si="2"/>
        <v>1311397</v>
      </c>
      <c r="J186" s="68" t="s">
        <v>27</v>
      </c>
      <c r="K186" s="68" t="s">
        <v>381</v>
      </c>
      <c r="L186" s="68" t="s">
        <v>370</v>
      </c>
      <c r="M186" s="20" t="s">
        <v>380</v>
      </c>
    </row>
    <row r="187" spans="1:13" s="87" customFormat="1" ht="18" customHeight="1">
      <c r="A187" s="68" t="s">
        <v>54</v>
      </c>
      <c r="B187" s="86">
        <v>42808</v>
      </c>
      <c r="C187" s="68" t="s">
        <v>124</v>
      </c>
      <c r="D187" s="68" t="s">
        <v>557</v>
      </c>
      <c r="E187" s="68" t="s">
        <v>76</v>
      </c>
      <c r="F187" s="68" t="s">
        <v>13</v>
      </c>
      <c r="G187" s="88"/>
      <c r="H187" s="19">
        <v>1600</v>
      </c>
      <c r="I187" s="117">
        <f t="shared" si="2"/>
        <v>1309797</v>
      </c>
      <c r="J187" s="68" t="s">
        <v>19</v>
      </c>
      <c r="K187" s="68" t="s">
        <v>381</v>
      </c>
      <c r="L187" s="68" t="s">
        <v>439</v>
      </c>
      <c r="M187" s="20" t="s">
        <v>380</v>
      </c>
    </row>
    <row r="188" spans="1:13" s="87" customFormat="1" ht="18" customHeight="1">
      <c r="A188" s="68" t="s">
        <v>54</v>
      </c>
      <c r="B188" s="86">
        <v>42808</v>
      </c>
      <c r="C188" s="68" t="s">
        <v>195</v>
      </c>
      <c r="D188" s="68" t="s">
        <v>196</v>
      </c>
      <c r="E188" s="68" t="s">
        <v>76</v>
      </c>
      <c r="F188" s="68" t="s">
        <v>13</v>
      </c>
      <c r="G188" s="88"/>
      <c r="H188" s="19">
        <v>1400</v>
      </c>
      <c r="I188" s="117">
        <f t="shared" si="2"/>
        <v>1308397</v>
      </c>
      <c r="J188" s="68" t="s">
        <v>19</v>
      </c>
      <c r="K188" s="68" t="s">
        <v>381</v>
      </c>
      <c r="L188" s="68" t="s">
        <v>439</v>
      </c>
      <c r="M188" s="20" t="s">
        <v>380</v>
      </c>
    </row>
    <row r="189" spans="1:13" s="87" customFormat="1" ht="18" customHeight="1">
      <c r="A189" s="68" t="s">
        <v>54</v>
      </c>
      <c r="B189" s="86">
        <v>42808</v>
      </c>
      <c r="C189" s="68" t="s">
        <v>55</v>
      </c>
      <c r="D189" s="68" t="s">
        <v>197</v>
      </c>
      <c r="E189" s="68" t="s">
        <v>57</v>
      </c>
      <c r="F189" s="68" t="s">
        <v>13</v>
      </c>
      <c r="G189" s="88"/>
      <c r="H189" s="19">
        <v>100</v>
      </c>
      <c r="I189" s="117">
        <f t="shared" si="2"/>
        <v>1308297</v>
      </c>
      <c r="J189" s="68" t="s">
        <v>19</v>
      </c>
      <c r="K189" s="68" t="s">
        <v>381</v>
      </c>
      <c r="L189" s="68" t="s">
        <v>374</v>
      </c>
      <c r="M189" s="20" t="s">
        <v>380</v>
      </c>
    </row>
    <row r="190" spans="1:13" s="87" customFormat="1" ht="18" customHeight="1">
      <c r="A190" s="68" t="s">
        <v>54</v>
      </c>
      <c r="B190" s="86">
        <v>42808</v>
      </c>
      <c r="C190" s="68" t="s">
        <v>55</v>
      </c>
      <c r="D190" s="68" t="s">
        <v>221</v>
      </c>
      <c r="E190" s="68" t="s">
        <v>57</v>
      </c>
      <c r="F190" s="68" t="s">
        <v>13</v>
      </c>
      <c r="G190" s="88"/>
      <c r="H190" s="19">
        <v>1000</v>
      </c>
      <c r="I190" s="117">
        <f t="shared" si="2"/>
        <v>1307297</v>
      </c>
      <c r="J190" s="68" t="s">
        <v>19</v>
      </c>
      <c r="K190" s="68" t="s">
        <v>381</v>
      </c>
      <c r="L190" s="68" t="s">
        <v>374</v>
      </c>
      <c r="M190" s="20" t="s">
        <v>380</v>
      </c>
    </row>
    <row r="191" spans="1:13" s="87" customFormat="1" ht="18" customHeight="1">
      <c r="A191" s="68" t="s">
        <v>54</v>
      </c>
      <c r="B191" s="86">
        <v>42808</v>
      </c>
      <c r="C191" s="68" t="s">
        <v>252</v>
      </c>
      <c r="D191" s="68" t="s">
        <v>264</v>
      </c>
      <c r="E191" s="68" t="s">
        <v>57</v>
      </c>
      <c r="F191" s="68" t="s">
        <v>11</v>
      </c>
      <c r="G191" s="88"/>
      <c r="H191" s="19">
        <v>5700</v>
      </c>
      <c r="I191" s="117">
        <f t="shared" si="2"/>
        <v>1301597</v>
      </c>
      <c r="J191" s="68" t="s">
        <v>12</v>
      </c>
      <c r="K191" s="68" t="s">
        <v>381</v>
      </c>
      <c r="L191" s="68" t="s">
        <v>400</v>
      </c>
      <c r="M191" s="20" t="s">
        <v>380</v>
      </c>
    </row>
    <row r="192" spans="1:13" s="87" customFormat="1" ht="18" customHeight="1">
      <c r="A192" s="68" t="s">
        <v>54</v>
      </c>
      <c r="B192" s="86">
        <v>42808</v>
      </c>
      <c r="C192" s="68" t="s">
        <v>55</v>
      </c>
      <c r="D192" s="68" t="s">
        <v>265</v>
      </c>
      <c r="E192" s="68" t="s">
        <v>57</v>
      </c>
      <c r="F192" s="68" t="s">
        <v>11</v>
      </c>
      <c r="G192" s="88"/>
      <c r="H192" s="19">
        <v>300</v>
      </c>
      <c r="I192" s="117">
        <f t="shared" si="2"/>
        <v>1301297</v>
      </c>
      <c r="J192" s="68" t="s">
        <v>12</v>
      </c>
      <c r="K192" s="68" t="s">
        <v>381</v>
      </c>
      <c r="L192" s="68" t="s">
        <v>376</v>
      </c>
      <c r="M192" s="20" t="s">
        <v>380</v>
      </c>
    </row>
    <row r="193" spans="1:13" s="87" customFormat="1" ht="18" customHeight="1">
      <c r="A193" s="68" t="s">
        <v>54</v>
      </c>
      <c r="B193" s="86">
        <v>42808</v>
      </c>
      <c r="C193" s="68" t="s">
        <v>55</v>
      </c>
      <c r="D193" s="68" t="s">
        <v>266</v>
      </c>
      <c r="E193" s="68" t="s">
        <v>57</v>
      </c>
      <c r="F193" s="68" t="s">
        <v>11</v>
      </c>
      <c r="G193" s="88"/>
      <c r="H193" s="19">
        <v>500</v>
      </c>
      <c r="I193" s="117">
        <f t="shared" si="2"/>
        <v>1300797</v>
      </c>
      <c r="J193" s="68" t="s">
        <v>12</v>
      </c>
      <c r="K193" s="68" t="s">
        <v>381</v>
      </c>
      <c r="L193" s="68" t="s">
        <v>376</v>
      </c>
      <c r="M193" s="20" t="s">
        <v>380</v>
      </c>
    </row>
    <row r="194" spans="1:13" s="87" customFormat="1" ht="18" customHeight="1">
      <c r="A194" s="68" t="s">
        <v>54</v>
      </c>
      <c r="B194" s="86">
        <v>42808</v>
      </c>
      <c r="C194" s="68" t="s">
        <v>559</v>
      </c>
      <c r="D194" s="68" t="s">
        <v>256</v>
      </c>
      <c r="E194" s="68" t="s">
        <v>70</v>
      </c>
      <c r="F194" s="68" t="s">
        <v>11</v>
      </c>
      <c r="G194" s="88"/>
      <c r="H194" s="19">
        <v>3000</v>
      </c>
      <c r="I194" s="117">
        <f t="shared" si="2"/>
        <v>1297797</v>
      </c>
      <c r="J194" s="68" t="s">
        <v>12</v>
      </c>
      <c r="K194" s="68" t="s">
        <v>381</v>
      </c>
      <c r="L194" s="68" t="s">
        <v>376</v>
      </c>
      <c r="M194" s="20" t="s">
        <v>380</v>
      </c>
    </row>
    <row r="195" spans="1:13" s="87" customFormat="1" ht="18" customHeight="1">
      <c r="A195" s="68" t="s">
        <v>54</v>
      </c>
      <c r="B195" s="86">
        <v>42809</v>
      </c>
      <c r="C195" s="68" t="s">
        <v>55</v>
      </c>
      <c r="D195" s="68" t="s">
        <v>108</v>
      </c>
      <c r="E195" s="68" t="s">
        <v>57</v>
      </c>
      <c r="F195" s="68" t="s">
        <v>11</v>
      </c>
      <c r="G195" s="88"/>
      <c r="H195" s="19">
        <v>1000</v>
      </c>
      <c r="I195" s="117">
        <f t="shared" si="2"/>
        <v>1296797</v>
      </c>
      <c r="J195" s="68" t="s">
        <v>27</v>
      </c>
      <c r="K195" s="68" t="s">
        <v>381</v>
      </c>
      <c r="L195" s="68" t="s">
        <v>370</v>
      </c>
      <c r="M195" s="20" t="s">
        <v>380</v>
      </c>
    </row>
    <row r="196" spans="1:13" s="87" customFormat="1" ht="18" customHeight="1">
      <c r="A196" s="68" t="s">
        <v>54</v>
      </c>
      <c r="B196" s="86">
        <v>42809</v>
      </c>
      <c r="C196" s="68" t="s">
        <v>55</v>
      </c>
      <c r="D196" s="68" t="s">
        <v>108</v>
      </c>
      <c r="E196" s="68" t="s">
        <v>57</v>
      </c>
      <c r="F196" s="68" t="s">
        <v>11</v>
      </c>
      <c r="G196" s="88"/>
      <c r="H196" s="19">
        <v>1000</v>
      </c>
      <c r="I196" s="117">
        <f t="shared" ref="I196:I259" si="3">I195+G196-H196</f>
        <v>1295797</v>
      </c>
      <c r="J196" s="68" t="s">
        <v>25</v>
      </c>
      <c r="K196" s="68" t="s">
        <v>381</v>
      </c>
      <c r="L196" s="68" t="s">
        <v>377</v>
      </c>
      <c r="M196" s="20" t="s">
        <v>380</v>
      </c>
    </row>
    <row r="197" spans="1:13" s="87" customFormat="1" ht="18" customHeight="1">
      <c r="A197" s="68" t="s">
        <v>54</v>
      </c>
      <c r="B197" s="86">
        <v>42809</v>
      </c>
      <c r="C197" s="68" t="s">
        <v>55</v>
      </c>
      <c r="D197" s="68" t="s">
        <v>149</v>
      </c>
      <c r="E197" s="68" t="s">
        <v>57</v>
      </c>
      <c r="F197" s="68" t="s">
        <v>17</v>
      </c>
      <c r="G197" s="88"/>
      <c r="H197" s="19">
        <v>1000</v>
      </c>
      <c r="I197" s="117">
        <f t="shared" si="3"/>
        <v>1294797</v>
      </c>
      <c r="J197" s="68" t="s">
        <v>18</v>
      </c>
      <c r="K197" s="68" t="s">
        <v>381</v>
      </c>
      <c r="L197" s="68" t="s">
        <v>373</v>
      </c>
      <c r="M197" s="20" t="s">
        <v>380</v>
      </c>
    </row>
    <row r="198" spans="1:13" s="87" customFormat="1" ht="18" customHeight="1">
      <c r="A198" s="68" t="s">
        <v>54</v>
      </c>
      <c r="B198" s="86">
        <v>42809</v>
      </c>
      <c r="C198" s="68" t="s">
        <v>55</v>
      </c>
      <c r="D198" s="68" t="s">
        <v>149</v>
      </c>
      <c r="E198" s="68" t="s">
        <v>57</v>
      </c>
      <c r="F198" s="68" t="s">
        <v>17</v>
      </c>
      <c r="G198" s="88"/>
      <c r="H198" s="19">
        <v>1000</v>
      </c>
      <c r="I198" s="117">
        <f t="shared" si="3"/>
        <v>1293797</v>
      </c>
      <c r="J198" s="68" t="s">
        <v>22</v>
      </c>
      <c r="K198" s="68" t="s">
        <v>381</v>
      </c>
      <c r="L198" s="68" t="s">
        <v>379</v>
      </c>
      <c r="M198" s="20" t="s">
        <v>380</v>
      </c>
    </row>
    <row r="199" spans="1:13" s="87" customFormat="1" ht="18" customHeight="1">
      <c r="A199" s="68" t="s">
        <v>54</v>
      </c>
      <c r="B199" s="86">
        <v>42809</v>
      </c>
      <c r="C199" s="68" t="s">
        <v>55</v>
      </c>
      <c r="D199" s="68" t="s">
        <v>199</v>
      </c>
      <c r="E199" s="68" t="s">
        <v>57</v>
      </c>
      <c r="F199" s="68" t="s">
        <v>11</v>
      </c>
      <c r="G199" s="88"/>
      <c r="H199" s="19">
        <v>600</v>
      </c>
      <c r="I199" s="117">
        <f t="shared" si="3"/>
        <v>1293197</v>
      </c>
      <c r="J199" s="68" t="s">
        <v>20</v>
      </c>
      <c r="K199" s="68" t="s">
        <v>381</v>
      </c>
      <c r="L199" s="68" t="s">
        <v>369</v>
      </c>
      <c r="M199" s="20" t="s">
        <v>380</v>
      </c>
    </row>
    <row r="200" spans="1:13" s="87" customFormat="1" ht="18" customHeight="1">
      <c r="A200" s="68" t="s">
        <v>54</v>
      </c>
      <c r="B200" s="86">
        <v>42809</v>
      </c>
      <c r="C200" s="68" t="s">
        <v>55</v>
      </c>
      <c r="D200" s="68" t="s">
        <v>200</v>
      </c>
      <c r="E200" s="68" t="s">
        <v>57</v>
      </c>
      <c r="F200" s="68" t="s">
        <v>11</v>
      </c>
      <c r="G200" s="88"/>
      <c r="H200" s="19">
        <v>600</v>
      </c>
      <c r="I200" s="117">
        <f t="shared" si="3"/>
        <v>1292597</v>
      </c>
      <c r="J200" s="68" t="s">
        <v>20</v>
      </c>
      <c r="K200" s="68" t="s">
        <v>381</v>
      </c>
      <c r="L200" s="68" t="s">
        <v>369</v>
      </c>
      <c r="M200" s="20" t="s">
        <v>380</v>
      </c>
    </row>
    <row r="201" spans="1:13" s="87" customFormat="1" ht="18" customHeight="1">
      <c r="A201" s="68" t="s">
        <v>54</v>
      </c>
      <c r="B201" s="86">
        <v>42809</v>
      </c>
      <c r="C201" s="68" t="s">
        <v>246</v>
      </c>
      <c r="D201" s="68" t="s">
        <v>201</v>
      </c>
      <c r="E201" s="68" t="s">
        <v>63</v>
      </c>
      <c r="F201" s="68" t="s">
        <v>11</v>
      </c>
      <c r="G201" s="88"/>
      <c r="H201" s="19">
        <v>1100</v>
      </c>
      <c r="I201" s="117">
        <f t="shared" si="3"/>
        <v>1291497</v>
      </c>
      <c r="J201" s="68" t="s">
        <v>20</v>
      </c>
      <c r="K201" s="68" t="s">
        <v>381</v>
      </c>
      <c r="L201" s="68" t="s">
        <v>369</v>
      </c>
      <c r="M201" s="20" t="s">
        <v>380</v>
      </c>
    </row>
    <row r="202" spans="1:13" s="87" customFormat="1" ht="18" customHeight="1">
      <c r="A202" s="68" t="s">
        <v>54</v>
      </c>
      <c r="B202" s="86">
        <v>42809</v>
      </c>
      <c r="C202" s="68" t="s">
        <v>55</v>
      </c>
      <c r="D202" s="68" t="s">
        <v>202</v>
      </c>
      <c r="E202" s="68" t="s">
        <v>57</v>
      </c>
      <c r="F202" s="68" t="s">
        <v>11</v>
      </c>
      <c r="G202" s="88"/>
      <c r="H202" s="19">
        <v>1400</v>
      </c>
      <c r="I202" s="117">
        <f t="shared" si="3"/>
        <v>1290097</v>
      </c>
      <c r="J202" s="68" t="s">
        <v>12</v>
      </c>
      <c r="K202" s="68" t="s">
        <v>381</v>
      </c>
      <c r="L202" s="68" t="s">
        <v>376</v>
      </c>
      <c r="M202" s="20" t="s">
        <v>380</v>
      </c>
    </row>
    <row r="203" spans="1:13" s="87" customFormat="1" ht="18" customHeight="1">
      <c r="A203" s="68" t="s">
        <v>54</v>
      </c>
      <c r="B203" s="86">
        <v>42809</v>
      </c>
      <c r="C203" s="68" t="s">
        <v>246</v>
      </c>
      <c r="D203" s="68" t="s">
        <v>203</v>
      </c>
      <c r="E203" s="68" t="s">
        <v>63</v>
      </c>
      <c r="F203" s="68" t="s">
        <v>11</v>
      </c>
      <c r="G203" s="88"/>
      <c r="H203" s="19">
        <v>1100</v>
      </c>
      <c r="I203" s="117">
        <f t="shared" si="3"/>
        <v>1288997</v>
      </c>
      <c r="J203" s="68" t="s">
        <v>12</v>
      </c>
      <c r="K203" s="68" t="s">
        <v>381</v>
      </c>
      <c r="L203" s="68" t="s">
        <v>376</v>
      </c>
      <c r="M203" s="20" t="s">
        <v>380</v>
      </c>
    </row>
    <row r="204" spans="1:13" s="87" customFormat="1" ht="18" customHeight="1">
      <c r="A204" s="68" t="s">
        <v>54</v>
      </c>
      <c r="B204" s="86">
        <v>42809</v>
      </c>
      <c r="C204" s="68" t="s">
        <v>55</v>
      </c>
      <c r="D204" s="68" t="s">
        <v>204</v>
      </c>
      <c r="E204" s="68" t="s">
        <v>57</v>
      </c>
      <c r="F204" s="68" t="s">
        <v>13</v>
      </c>
      <c r="G204" s="88"/>
      <c r="H204" s="19">
        <v>600</v>
      </c>
      <c r="I204" s="117">
        <f t="shared" si="3"/>
        <v>1288397</v>
      </c>
      <c r="J204" s="68" t="s">
        <v>19</v>
      </c>
      <c r="K204" s="68" t="s">
        <v>381</v>
      </c>
      <c r="L204" s="68" t="s">
        <v>374</v>
      </c>
      <c r="M204" s="20" t="s">
        <v>380</v>
      </c>
    </row>
    <row r="205" spans="1:13" s="87" customFormat="1" ht="18" customHeight="1">
      <c r="A205" s="68" t="s">
        <v>54</v>
      </c>
      <c r="B205" s="86">
        <v>42809</v>
      </c>
      <c r="C205" s="68" t="s">
        <v>205</v>
      </c>
      <c r="D205" s="68" t="s">
        <v>206</v>
      </c>
      <c r="E205" s="68" t="s">
        <v>76</v>
      </c>
      <c r="F205" s="68" t="s">
        <v>13</v>
      </c>
      <c r="G205" s="88"/>
      <c r="H205" s="19">
        <v>10500</v>
      </c>
      <c r="I205" s="117">
        <f t="shared" si="3"/>
        <v>1277897</v>
      </c>
      <c r="J205" s="68" t="s">
        <v>19</v>
      </c>
      <c r="K205" s="68" t="s">
        <v>381</v>
      </c>
      <c r="L205" s="68" t="s">
        <v>440</v>
      </c>
      <c r="M205" s="20" t="s">
        <v>380</v>
      </c>
    </row>
    <row r="206" spans="1:13" s="87" customFormat="1" ht="18" customHeight="1">
      <c r="A206" s="68" t="s">
        <v>54</v>
      </c>
      <c r="B206" s="86">
        <v>42809</v>
      </c>
      <c r="C206" s="68" t="s">
        <v>55</v>
      </c>
      <c r="D206" s="68" t="s">
        <v>207</v>
      </c>
      <c r="E206" s="68" t="s">
        <v>57</v>
      </c>
      <c r="F206" s="68" t="s">
        <v>13</v>
      </c>
      <c r="G206" s="88"/>
      <c r="H206" s="19">
        <v>200</v>
      </c>
      <c r="I206" s="117">
        <f t="shared" si="3"/>
        <v>1277697</v>
      </c>
      <c r="J206" s="68" t="s">
        <v>19</v>
      </c>
      <c r="K206" s="68" t="s">
        <v>381</v>
      </c>
      <c r="L206" s="68" t="s">
        <v>374</v>
      </c>
      <c r="M206" s="20" t="s">
        <v>380</v>
      </c>
    </row>
    <row r="207" spans="1:13" s="87" customFormat="1" ht="18" customHeight="1">
      <c r="A207" s="68" t="s">
        <v>54</v>
      </c>
      <c r="B207" s="86">
        <v>42809</v>
      </c>
      <c r="C207" s="68" t="s">
        <v>55</v>
      </c>
      <c r="D207" s="68" t="s">
        <v>208</v>
      </c>
      <c r="E207" s="68" t="s">
        <v>57</v>
      </c>
      <c r="F207" s="68" t="s">
        <v>13</v>
      </c>
      <c r="G207" s="88"/>
      <c r="H207" s="19">
        <v>500</v>
      </c>
      <c r="I207" s="117">
        <f t="shared" si="3"/>
        <v>1277197</v>
      </c>
      <c r="J207" s="68" t="s">
        <v>19</v>
      </c>
      <c r="K207" s="68" t="s">
        <v>381</v>
      </c>
      <c r="L207" s="68" t="s">
        <v>374</v>
      </c>
      <c r="M207" s="20" t="s">
        <v>380</v>
      </c>
    </row>
    <row r="208" spans="1:13" s="87" customFormat="1" ht="18" customHeight="1">
      <c r="A208" s="68" t="s">
        <v>54</v>
      </c>
      <c r="B208" s="86">
        <v>42809</v>
      </c>
      <c r="C208" s="68" t="s">
        <v>111</v>
      </c>
      <c r="D208" s="68" t="s">
        <v>209</v>
      </c>
      <c r="E208" s="68" t="s">
        <v>111</v>
      </c>
      <c r="F208" s="68" t="s">
        <v>13</v>
      </c>
      <c r="G208" s="88"/>
      <c r="H208" s="19">
        <v>10000</v>
      </c>
      <c r="I208" s="117">
        <f t="shared" si="3"/>
        <v>1267197</v>
      </c>
      <c r="J208" s="68" t="s">
        <v>19</v>
      </c>
      <c r="K208" s="68" t="s">
        <v>381</v>
      </c>
      <c r="L208" s="68" t="s">
        <v>441</v>
      </c>
      <c r="M208" s="20" t="s">
        <v>380</v>
      </c>
    </row>
    <row r="209" spans="1:13" s="87" customFormat="1" ht="18" customHeight="1">
      <c r="A209" s="68" t="s">
        <v>54</v>
      </c>
      <c r="B209" s="86">
        <v>42809</v>
      </c>
      <c r="C209" s="68" t="s">
        <v>55</v>
      </c>
      <c r="D209" s="68" t="s">
        <v>210</v>
      </c>
      <c r="E209" s="68" t="s">
        <v>57</v>
      </c>
      <c r="F209" s="68" t="s">
        <v>11</v>
      </c>
      <c r="G209" s="88"/>
      <c r="H209" s="19">
        <v>600</v>
      </c>
      <c r="I209" s="117">
        <f t="shared" si="3"/>
        <v>1266597</v>
      </c>
      <c r="J209" s="68" t="s">
        <v>27</v>
      </c>
      <c r="K209" s="68" t="s">
        <v>381</v>
      </c>
      <c r="L209" s="68" t="s">
        <v>370</v>
      </c>
      <c r="M209" s="20" t="s">
        <v>380</v>
      </c>
    </row>
    <row r="210" spans="1:13" s="87" customFormat="1" ht="18" customHeight="1">
      <c r="A210" s="68" t="s">
        <v>54</v>
      </c>
      <c r="B210" s="86">
        <v>42809</v>
      </c>
      <c r="C210" s="68" t="s">
        <v>55</v>
      </c>
      <c r="D210" s="68" t="s">
        <v>211</v>
      </c>
      <c r="E210" s="68" t="s">
        <v>57</v>
      </c>
      <c r="F210" s="68" t="s">
        <v>11</v>
      </c>
      <c r="G210" s="88"/>
      <c r="H210" s="19">
        <v>500</v>
      </c>
      <c r="I210" s="117">
        <f t="shared" si="3"/>
        <v>1266097</v>
      </c>
      <c r="J210" s="68" t="s">
        <v>27</v>
      </c>
      <c r="K210" s="68" t="s">
        <v>381</v>
      </c>
      <c r="L210" s="68" t="s">
        <v>370</v>
      </c>
      <c r="M210" s="20" t="s">
        <v>380</v>
      </c>
    </row>
    <row r="211" spans="1:13" s="87" customFormat="1" ht="18" customHeight="1">
      <c r="A211" s="68" t="s">
        <v>54</v>
      </c>
      <c r="B211" s="86">
        <v>42809</v>
      </c>
      <c r="C211" s="68" t="s">
        <v>55</v>
      </c>
      <c r="D211" s="68" t="s">
        <v>212</v>
      </c>
      <c r="E211" s="68" t="s">
        <v>57</v>
      </c>
      <c r="F211" s="68" t="s">
        <v>11</v>
      </c>
      <c r="G211" s="88"/>
      <c r="H211" s="19">
        <v>600</v>
      </c>
      <c r="I211" s="117">
        <f t="shared" si="3"/>
        <v>1265497</v>
      </c>
      <c r="J211" s="68" t="s">
        <v>27</v>
      </c>
      <c r="K211" s="68" t="s">
        <v>381</v>
      </c>
      <c r="L211" s="68" t="s">
        <v>370</v>
      </c>
      <c r="M211" s="20" t="s">
        <v>380</v>
      </c>
    </row>
    <row r="212" spans="1:13" s="87" customFormat="1" ht="18" customHeight="1">
      <c r="A212" s="68" t="s">
        <v>54</v>
      </c>
      <c r="B212" s="86">
        <v>42809</v>
      </c>
      <c r="C212" s="68" t="s">
        <v>55</v>
      </c>
      <c r="D212" s="68" t="s">
        <v>213</v>
      </c>
      <c r="E212" s="68" t="s">
        <v>57</v>
      </c>
      <c r="F212" s="68" t="s">
        <v>11</v>
      </c>
      <c r="G212" s="88"/>
      <c r="H212" s="19">
        <v>700</v>
      </c>
      <c r="I212" s="117">
        <f t="shared" si="3"/>
        <v>1264797</v>
      </c>
      <c r="J212" s="68" t="s">
        <v>27</v>
      </c>
      <c r="K212" s="68" t="s">
        <v>381</v>
      </c>
      <c r="L212" s="68" t="s">
        <v>370</v>
      </c>
      <c r="M212" s="20" t="s">
        <v>380</v>
      </c>
    </row>
    <row r="213" spans="1:13" s="87" customFormat="1" ht="18" customHeight="1">
      <c r="A213" s="68" t="s">
        <v>54</v>
      </c>
      <c r="B213" s="86">
        <v>42809</v>
      </c>
      <c r="C213" s="68" t="s">
        <v>113</v>
      </c>
      <c r="D213" s="68" t="s">
        <v>214</v>
      </c>
      <c r="E213" s="68" t="s">
        <v>57</v>
      </c>
      <c r="F213" s="68" t="s">
        <v>14</v>
      </c>
      <c r="G213" s="88"/>
      <c r="H213" s="19">
        <v>6200</v>
      </c>
      <c r="I213" s="117">
        <f t="shared" si="3"/>
        <v>1258597</v>
      </c>
      <c r="J213" s="68" t="s">
        <v>21</v>
      </c>
      <c r="K213" s="68" t="s">
        <v>381</v>
      </c>
      <c r="L213" s="68" t="s">
        <v>414</v>
      </c>
      <c r="M213" s="20" t="s">
        <v>380</v>
      </c>
    </row>
    <row r="214" spans="1:13" s="87" customFormat="1" ht="18" customHeight="1">
      <c r="A214" s="68" t="s">
        <v>54</v>
      </c>
      <c r="B214" s="86">
        <v>42809</v>
      </c>
      <c r="C214" s="68" t="s">
        <v>559</v>
      </c>
      <c r="D214" s="68" t="s">
        <v>558</v>
      </c>
      <c r="E214" s="68" t="s">
        <v>70</v>
      </c>
      <c r="F214" s="68" t="s">
        <v>14</v>
      </c>
      <c r="G214" s="88"/>
      <c r="H214" s="19">
        <v>3000</v>
      </c>
      <c r="I214" s="117">
        <f t="shared" si="3"/>
        <v>1255597</v>
      </c>
      <c r="J214" s="68" t="s">
        <v>21</v>
      </c>
      <c r="K214" s="68" t="s">
        <v>381</v>
      </c>
      <c r="L214" s="68" t="s">
        <v>378</v>
      </c>
      <c r="M214" s="20" t="s">
        <v>380</v>
      </c>
    </row>
    <row r="215" spans="1:13" s="87" customFormat="1" ht="18" customHeight="1">
      <c r="A215" s="68" t="s">
        <v>54</v>
      </c>
      <c r="B215" s="86">
        <v>42809</v>
      </c>
      <c r="C215" s="68" t="s">
        <v>559</v>
      </c>
      <c r="D215" s="68" t="s">
        <v>220</v>
      </c>
      <c r="E215" s="68" t="s">
        <v>63</v>
      </c>
      <c r="F215" s="68" t="s">
        <v>14</v>
      </c>
      <c r="G215" s="88"/>
      <c r="H215" s="19">
        <v>8500</v>
      </c>
      <c r="I215" s="117">
        <f t="shared" si="3"/>
        <v>1247097</v>
      </c>
      <c r="J215" s="68" t="s">
        <v>21</v>
      </c>
      <c r="K215" s="68" t="s">
        <v>381</v>
      </c>
      <c r="L215" s="68" t="s">
        <v>378</v>
      </c>
      <c r="M215" s="20" t="s">
        <v>380</v>
      </c>
    </row>
    <row r="216" spans="1:13" s="87" customFormat="1" ht="18" customHeight="1">
      <c r="A216" s="68" t="s">
        <v>54</v>
      </c>
      <c r="B216" s="86">
        <v>42809</v>
      </c>
      <c r="C216" s="68" t="s">
        <v>215</v>
      </c>
      <c r="D216" s="68" t="s">
        <v>558</v>
      </c>
      <c r="E216" s="68" t="s">
        <v>63</v>
      </c>
      <c r="F216" s="68" t="s">
        <v>14</v>
      </c>
      <c r="G216" s="88"/>
      <c r="H216" s="19">
        <v>1000</v>
      </c>
      <c r="I216" s="117">
        <f t="shared" si="3"/>
        <v>1246097</v>
      </c>
      <c r="J216" s="68" t="s">
        <v>21</v>
      </c>
      <c r="K216" s="68" t="s">
        <v>381</v>
      </c>
      <c r="L216" s="68" t="s">
        <v>378</v>
      </c>
      <c r="M216" s="20" t="s">
        <v>380</v>
      </c>
    </row>
    <row r="217" spans="1:13" s="87" customFormat="1" ht="18" customHeight="1">
      <c r="A217" s="68" t="s">
        <v>54</v>
      </c>
      <c r="B217" s="86">
        <v>42809</v>
      </c>
      <c r="C217" s="68" t="s">
        <v>216</v>
      </c>
      <c r="D217" s="68" t="s">
        <v>558</v>
      </c>
      <c r="E217" s="68" t="s">
        <v>63</v>
      </c>
      <c r="F217" s="68" t="s">
        <v>14</v>
      </c>
      <c r="G217" s="88"/>
      <c r="H217" s="19">
        <v>1000</v>
      </c>
      <c r="I217" s="117">
        <f t="shared" si="3"/>
        <v>1245097</v>
      </c>
      <c r="J217" s="68" t="s">
        <v>21</v>
      </c>
      <c r="K217" s="68" t="s">
        <v>381</v>
      </c>
      <c r="L217" s="68" t="s">
        <v>378</v>
      </c>
      <c r="M217" s="20" t="s">
        <v>380</v>
      </c>
    </row>
    <row r="218" spans="1:13" s="87" customFormat="1" ht="18" customHeight="1">
      <c r="A218" s="68" t="s">
        <v>54</v>
      </c>
      <c r="B218" s="86">
        <v>42809</v>
      </c>
      <c r="C218" s="68" t="s">
        <v>217</v>
      </c>
      <c r="D218" s="68" t="s">
        <v>558</v>
      </c>
      <c r="E218" s="68" t="s">
        <v>63</v>
      </c>
      <c r="F218" s="68" t="s">
        <v>14</v>
      </c>
      <c r="G218" s="88"/>
      <c r="H218" s="19">
        <v>1000</v>
      </c>
      <c r="I218" s="117">
        <f t="shared" si="3"/>
        <v>1244097</v>
      </c>
      <c r="J218" s="68" t="s">
        <v>21</v>
      </c>
      <c r="K218" s="68" t="s">
        <v>381</v>
      </c>
      <c r="L218" s="68" t="s">
        <v>378</v>
      </c>
      <c r="M218" s="20" t="s">
        <v>380</v>
      </c>
    </row>
    <row r="219" spans="1:13" s="87" customFormat="1" ht="18" customHeight="1">
      <c r="A219" s="68" t="s">
        <v>54</v>
      </c>
      <c r="B219" s="86">
        <v>42809</v>
      </c>
      <c r="C219" s="68" t="s">
        <v>218</v>
      </c>
      <c r="D219" s="68" t="s">
        <v>558</v>
      </c>
      <c r="E219" s="68" t="s">
        <v>63</v>
      </c>
      <c r="F219" s="68" t="s">
        <v>14</v>
      </c>
      <c r="G219" s="88"/>
      <c r="H219" s="19">
        <v>1000</v>
      </c>
      <c r="I219" s="117">
        <f t="shared" si="3"/>
        <v>1243097</v>
      </c>
      <c r="J219" s="68" t="s">
        <v>21</v>
      </c>
      <c r="K219" s="68" t="s">
        <v>381</v>
      </c>
      <c r="L219" s="68" t="s">
        <v>378</v>
      </c>
      <c r="M219" s="20" t="s">
        <v>380</v>
      </c>
    </row>
    <row r="220" spans="1:13" s="87" customFormat="1" ht="18" customHeight="1">
      <c r="A220" s="68" t="s">
        <v>54</v>
      </c>
      <c r="B220" s="86">
        <v>42809</v>
      </c>
      <c r="C220" s="68" t="s">
        <v>219</v>
      </c>
      <c r="D220" s="68" t="s">
        <v>558</v>
      </c>
      <c r="E220" s="68" t="s">
        <v>63</v>
      </c>
      <c r="F220" s="68" t="s">
        <v>14</v>
      </c>
      <c r="G220" s="88"/>
      <c r="H220" s="19">
        <v>1000</v>
      </c>
      <c r="I220" s="117">
        <f t="shared" si="3"/>
        <v>1242097</v>
      </c>
      <c r="J220" s="68" t="s">
        <v>21</v>
      </c>
      <c r="K220" s="68" t="s">
        <v>381</v>
      </c>
      <c r="L220" s="68" t="s">
        <v>378</v>
      </c>
      <c r="M220" s="20" t="s">
        <v>380</v>
      </c>
    </row>
    <row r="221" spans="1:13" s="87" customFormat="1" ht="18" customHeight="1">
      <c r="A221" s="68" t="s">
        <v>54</v>
      </c>
      <c r="B221" s="86">
        <v>42809</v>
      </c>
      <c r="C221" s="68" t="s">
        <v>540</v>
      </c>
      <c r="D221" s="68" t="s">
        <v>558</v>
      </c>
      <c r="E221" s="68" t="s">
        <v>63</v>
      </c>
      <c r="F221" s="68" t="s">
        <v>14</v>
      </c>
      <c r="G221" s="88"/>
      <c r="H221" s="19">
        <v>1000</v>
      </c>
      <c r="I221" s="117">
        <f t="shared" si="3"/>
        <v>1241097</v>
      </c>
      <c r="J221" s="68" t="s">
        <v>21</v>
      </c>
      <c r="K221" s="68" t="s">
        <v>381</v>
      </c>
      <c r="L221" s="68" t="s">
        <v>378</v>
      </c>
      <c r="M221" s="20" t="s">
        <v>380</v>
      </c>
    </row>
    <row r="222" spans="1:13" s="87" customFormat="1" ht="18" customHeight="1">
      <c r="A222" s="68" t="s">
        <v>54</v>
      </c>
      <c r="B222" s="86">
        <v>42810</v>
      </c>
      <c r="C222" s="68" t="s">
        <v>559</v>
      </c>
      <c r="D222" s="68" t="s">
        <v>558</v>
      </c>
      <c r="E222" s="68" t="s">
        <v>70</v>
      </c>
      <c r="F222" s="68" t="s">
        <v>14</v>
      </c>
      <c r="G222" s="88"/>
      <c r="H222" s="19">
        <v>3000</v>
      </c>
      <c r="I222" s="117">
        <f t="shared" si="3"/>
        <v>1238097</v>
      </c>
      <c r="J222" s="68" t="s">
        <v>21</v>
      </c>
      <c r="K222" s="68" t="s">
        <v>381</v>
      </c>
      <c r="L222" s="68" t="s">
        <v>378</v>
      </c>
      <c r="M222" s="20" t="s">
        <v>380</v>
      </c>
    </row>
    <row r="223" spans="1:13" s="87" customFormat="1" ht="18" customHeight="1">
      <c r="A223" s="68" t="s">
        <v>54</v>
      </c>
      <c r="B223" s="86">
        <v>42810</v>
      </c>
      <c r="C223" s="68" t="s">
        <v>55</v>
      </c>
      <c r="D223" s="68" t="s">
        <v>198</v>
      </c>
      <c r="E223" s="68" t="s">
        <v>57</v>
      </c>
      <c r="F223" s="68" t="s">
        <v>13</v>
      </c>
      <c r="G223" s="88"/>
      <c r="H223" s="19">
        <v>900</v>
      </c>
      <c r="I223" s="117">
        <f t="shared" si="3"/>
        <v>1237197</v>
      </c>
      <c r="J223" s="68" t="s">
        <v>19</v>
      </c>
      <c r="K223" s="68" t="s">
        <v>381</v>
      </c>
      <c r="L223" s="68" t="s">
        <v>374</v>
      </c>
      <c r="M223" s="20" t="s">
        <v>380</v>
      </c>
    </row>
    <row r="224" spans="1:13" s="87" customFormat="1" ht="18" customHeight="1">
      <c r="A224" s="68" t="s">
        <v>54</v>
      </c>
      <c r="B224" s="86">
        <v>42810</v>
      </c>
      <c r="C224" s="68" t="s">
        <v>111</v>
      </c>
      <c r="D224" s="68" t="s">
        <v>222</v>
      </c>
      <c r="E224" s="68" t="s">
        <v>111</v>
      </c>
      <c r="F224" s="68" t="s">
        <v>13</v>
      </c>
      <c r="G224" s="88"/>
      <c r="H224" s="19">
        <v>2000</v>
      </c>
      <c r="I224" s="117">
        <f t="shared" si="3"/>
        <v>1235197</v>
      </c>
      <c r="J224" s="68" t="s">
        <v>19</v>
      </c>
      <c r="K224" s="68" t="s">
        <v>381</v>
      </c>
      <c r="L224" s="68" t="s">
        <v>442</v>
      </c>
      <c r="M224" s="20" t="s">
        <v>380</v>
      </c>
    </row>
    <row r="225" spans="1:13" s="87" customFormat="1" ht="18" customHeight="1">
      <c r="A225" s="68" t="s">
        <v>54</v>
      </c>
      <c r="B225" s="86">
        <v>42810</v>
      </c>
      <c r="C225" s="68" t="s">
        <v>223</v>
      </c>
      <c r="D225" s="68" t="s">
        <v>137</v>
      </c>
      <c r="E225" s="68" t="s">
        <v>76</v>
      </c>
      <c r="F225" s="68" t="s">
        <v>13</v>
      </c>
      <c r="G225" s="88"/>
      <c r="H225" s="19">
        <v>1700</v>
      </c>
      <c r="I225" s="117">
        <f t="shared" si="3"/>
        <v>1233497</v>
      </c>
      <c r="J225" s="68" t="s">
        <v>19</v>
      </c>
      <c r="K225" s="68" t="s">
        <v>381</v>
      </c>
      <c r="L225" s="68" t="s">
        <v>443</v>
      </c>
      <c r="M225" s="20" t="s">
        <v>380</v>
      </c>
    </row>
    <row r="226" spans="1:13" s="87" customFormat="1" ht="18" customHeight="1">
      <c r="A226" s="68" t="s">
        <v>54</v>
      </c>
      <c r="B226" s="86">
        <v>42810</v>
      </c>
      <c r="C226" s="68" t="s">
        <v>55</v>
      </c>
      <c r="D226" s="68" t="s">
        <v>226</v>
      </c>
      <c r="E226" s="68" t="s">
        <v>57</v>
      </c>
      <c r="F226" s="68" t="s">
        <v>11</v>
      </c>
      <c r="G226" s="88"/>
      <c r="H226" s="19">
        <v>600</v>
      </c>
      <c r="I226" s="117">
        <f t="shared" si="3"/>
        <v>1232897</v>
      </c>
      <c r="J226" s="68" t="s">
        <v>27</v>
      </c>
      <c r="K226" s="68" t="s">
        <v>381</v>
      </c>
      <c r="L226" s="68" t="s">
        <v>370</v>
      </c>
      <c r="M226" s="20" t="s">
        <v>380</v>
      </c>
    </row>
    <row r="227" spans="1:13" s="87" customFormat="1" ht="18" customHeight="1">
      <c r="A227" s="68" t="s">
        <v>54</v>
      </c>
      <c r="B227" s="86">
        <v>42810</v>
      </c>
      <c r="C227" s="68" t="s">
        <v>55</v>
      </c>
      <c r="D227" s="68" t="s">
        <v>227</v>
      </c>
      <c r="E227" s="68" t="s">
        <v>57</v>
      </c>
      <c r="F227" s="68" t="s">
        <v>11</v>
      </c>
      <c r="G227" s="88"/>
      <c r="H227" s="19">
        <v>500</v>
      </c>
      <c r="I227" s="117">
        <f t="shared" si="3"/>
        <v>1232397</v>
      </c>
      <c r="J227" s="68" t="s">
        <v>27</v>
      </c>
      <c r="K227" s="68" t="s">
        <v>381</v>
      </c>
      <c r="L227" s="68" t="s">
        <v>370</v>
      </c>
      <c r="M227" s="20" t="s">
        <v>380</v>
      </c>
    </row>
    <row r="228" spans="1:13" s="87" customFormat="1" ht="18" customHeight="1">
      <c r="A228" s="68" t="s">
        <v>54</v>
      </c>
      <c r="B228" s="86">
        <v>42810</v>
      </c>
      <c r="C228" s="68" t="s">
        <v>55</v>
      </c>
      <c r="D228" s="68" t="s">
        <v>228</v>
      </c>
      <c r="E228" s="68" t="s">
        <v>57</v>
      </c>
      <c r="F228" s="68" t="s">
        <v>11</v>
      </c>
      <c r="G228" s="88"/>
      <c r="H228" s="19">
        <v>200</v>
      </c>
      <c r="I228" s="117">
        <f t="shared" si="3"/>
        <v>1232197</v>
      </c>
      <c r="J228" s="68" t="s">
        <v>27</v>
      </c>
      <c r="K228" s="68" t="s">
        <v>381</v>
      </c>
      <c r="L228" s="68" t="s">
        <v>370</v>
      </c>
      <c r="M228" s="20" t="s">
        <v>380</v>
      </c>
    </row>
    <row r="229" spans="1:13" s="87" customFormat="1" ht="18" customHeight="1">
      <c r="A229" s="68" t="s">
        <v>54</v>
      </c>
      <c r="B229" s="86">
        <v>42810</v>
      </c>
      <c r="C229" s="68" t="s">
        <v>55</v>
      </c>
      <c r="D229" s="68" t="s">
        <v>229</v>
      </c>
      <c r="E229" s="68" t="s">
        <v>57</v>
      </c>
      <c r="F229" s="68" t="s">
        <v>11</v>
      </c>
      <c r="G229" s="88"/>
      <c r="H229" s="19">
        <v>600</v>
      </c>
      <c r="I229" s="117">
        <f t="shared" si="3"/>
        <v>1231597</v>
      </c>
      <c r="J229" s="68" t="s">
        <v>27</v>
      </c>
      <c r="K229" s="68" t="s">
        <v>381</v>
      </c>
      <c r="L229" s="68" t="s">
        <v>370</v>
      </c>
      <c r="M229" s="20" t="s">
        <v>380</v>
      </c>
    </row>
    <row r="230" spans="1:13" s="87" customFormat="1" ht="18" customHeight="1">
      <c r="A230" s="68" t="s">
        <v>54</v>
      </c>
      <c r="B230" s="86">
        <v>42810</v>
      </c>
      <c r="C230" s="68" t="s">
        <v>224</v>
      </c>
      <c r="D230" s="68" t="s">
        <v>225</v>
      </c>
      <c r="E230" s="68" t="s">
        <v>63</v>
      </c>
      <c r="F230" s="68" t="s">
        <v>11</v>
      </c>
      <c r="G230" s="88"/>
      <c r="H230" s="19">
        <v>500</v>
      </c>
      <c r="I230" s="117">
        <f t="shared" si="3"/>
        <v>1231097</v>
      </c>
      <c r="J230" s="68" t="s">
        <v>27</v>
      </c>
      <c r="K230" s="68" t="s">
        <v>381</v>
      </c>
      <c r="L230" s="68" t="s">
        <v>370</v>
      </c>
      <c r="M230" s="20" t="s">
        <v>380</v>
      </c>
    </row>
    <row r="231" spans="1:13" s="87" customFormat="1" ht="18" customHeight="1">
      <c r="A231" s="68" t="s">
        <v>54</v>
      </c>
      <c r="B231" s="86">
        <v>42810</v>
      </c>
      <c r="C231" s="68" t="s">
        <v>55</v>
      </c>
      <c r="D231" s="68" t="s">
        <v>230</v>
      </c>
      <c r="E231" s="68" t="s">
        <v>57</v>
      </c>
      <c r="F231" s="68" t="s">
        <v>11</v>
      </c>
      <c r="G231" s="88"/>
      <c r="H231" s="19">
        <v>800</v>
      </c>
      <c r="I231" s="117">
        <f t="shared" si="3"/>
        <v>1230297</v>
      </c>
      <c r="J231" s="68" t="s">
        <v>20</v>
      </c>
      <c r="K231" s="68" t="s">
        <v>381</v>
      </c>
      <c r="L231" s="68" t="s">
        <v>369</v>
      </c>
      <c r="M231" s="20" t="s">
        <v>380</v>
      </c>
    </row>
    <row r="232" spans="1:13" s="87" customFormat="1" ht="18" customHeight="1">
      <c r="A232" s="68" t="s">
        <v>54</v>
      </c>
      <c r="B232" s="86">
        <v>42810</v>
      </c>
      <c r="C232" s="68" t="s">
        <v>55</v>
      </c>
      <c r="D232" s="68" t="s">
        <v>231</v>
      </c>
      <c r="E232" s="68" t="s">
        <v>57</v>
      </c>
      <c r="F232" s="68" t="s">
        <v>11</v>
      </c>
      <c r="G232" s="88"/>
      <c r="H232" s="19">
        <v>400</v>
      </c>
      <c r="I232" s="117">
        <f t="shared" si="3"/>
        <v>1229897</v>
      </c>
      <c r="J232" s="68" t="s">
        <v>20</v>
      </c>
      <c r="K232" s="68" t="s">
        <v>381</v>
      </c>
      <c r="L232" s="68" t="s">
        <v>369</v>
      </c>
      <c r="M232" s="20" t="s">
        <v>380</v>
      </c>
    </row>
    <row r="233" spans="1:13" s="87" customFormat="1" ht="18" customHeight="1">
      <c r="A233" s="68" t="s">
        <v>54</v>
      </c>
      <c r="B233" s="86">
        <v>42810</v>
      </c>
      <c r="C233" s="68" t="s">
        <v>55</v>
      </c>
      <c r="D233" s="68" t="s">
        <v>232</v>
      </c>
      <c r="E233" s="68" t="s">
        <v>57</v>
      </c>
      <c r="F233" s="68" t="s">
        <v>11</v>
      </c>
      <c r="G233" s="88"/>
      <c r="H233" s="19">
        <v>300</v>
      </c>
      <c r="I233" s="117">
        <f t="shared" si="3"/>
        <v>1229597</v>
      </c>
      <c r="J233" s="68" t="s">
        <v>20</v>
      </c>
      <c r="K233" s="68" t="s">
        <v>381</v>
      </c>
      <c r="L233" s="68" t="s">
        <v>369</v>
      </c>
      <c r="M233" s="20" t="s">
        <v>380</v>
      </c>
    </row>
    <row r="234" spans="1:13" s="87" customFormat="1" ht="18" customHeight="1">
      <c r="A234" s="68" t="s">
        <v>54</v>
      </c>
      <c r="B234" s="86">
        <v>42810</v>
      </c>
      <c r="C234" s="68" t="s">
        <v>55</v>
      </c>
      <c r="D234" s="68" t="s">
        <v>233</v>
      </c>
      <c r="E234" s="68" t="s">
        <v>57</v>
      </c>
      <c r="F234" s="68" t="s">
        <v>11</v>
      </c>
      <c r="G234" s="88"/>
      <c r="H234" s="19">
        <v>350</v>
      </c>
      <c r="I234" s="117">
        <f t="shared" si="3"/>
        <v>1229247</v>
      </c>
      <c r="J234" s="68" t="s">
        <v>20</v>
      </c>
      <c r="K234" s="68" t="s">
        <v>381</v>
      </c>
      <c r="L234" s="68" t="s">
        <v>369</v>
      </c>
      <c r="M234" s="20" t="s">
        <v>380</v>
      </c>
    </row>
    <row r="235" spans="1:13" s="87" customFormat="1" ht="18" customHeight="1">
      <c r="A235" s="68" t="s">
        <v>54</v>
      </c>
      <c r="B235" s="86">
        <v>42810</v>
      </c>
      <c r="C235" s="68" t="s">
        <v>55</v>
      </c>
      <c r="D235" s="68" t="s">
        <v>108</v>
      </c>
      <c r="E235" s="68" t="s">
        <v>57</v>
      </c>
      <c r="F235" s="68" t="s">
        <v>11</v>
      </c>
      <c r="G235" s="88"/>
      <c r="H235" s="19">
        <v>1000</v>
      </c>
      <c r="I235" s="117">
        <f t="shared" si="3"/>
        <v>1228247</v>
      </c>
      <c r="J235" s="68" t="s">
        <v>25</v>
      </c>
      <c r="K235" s="68" t="s">
        <v>381</v>
      </c>
      <c r="L235" s="68" t="s">
        <v>377</v>
      </c>
      <c r="M235" s="20" t="s">
        <v>380</v>
      </c>
    </row>
    <row r="236" spans="1:13" s="87" customFormat="1" ht="18" customHeight="1">
      <c r="A236" s="68" t="s">
        <v>54</v>
      </c>
      <c r="B236" s="86">
        <v>42810</v>
      </c>
      <c r="C236" s="68" t="s">
        <v>55</v>
      </c>
      <c r="D236" s="68" t="s">
        <v>108</v>
      </c>
      <c r="E236" s="68" t="s">
        <v>57</v>
      </c>
      <c r="F236" s="68" t="s">
        <v>11</v>
      </c>
      <c r="G236" s="88"/>
      <c r="H236" s="19">
        <v>1000</v>
      </c>
      <c r="I236" s="117">
        <f t="shared" si="3"/>
        <v>1227247</v>
      </c>
      <c r="J236" s="68" t="s">
        <v>27</v>
      </c>
      <c r="K236" s="68" t="s">
        <v>381</v>
      </c>
      <c r="L236" s="68" t="s">
        <v>370</v>
      </c>
      <c r="M236" s="20" t="s">
        <v>380</v>
      </c>
    </row>
    <row r="237" spans="1:13" s="87" customFormat="1" ht="18" customHeight="1">
      <c r="A237" s="68" t="s">
        <v>54</v>
      </c>
      <c r="B237" s="86">
        <v>42811</v>
      </c>
      <c r="C237" s="68" t="s">
        <v>55</v>
      </c>
      <c r="D237" s="68" t="s">
        <v>108</v>
      </c>
      <c r="E237" s="68" t="s">
        <v>57</v>
      </c>
      <c r="F237" s="68" t="s">
        <v>11</v>
      </c>
      <c r="G237" s="88"/>
      <c r="H237" s="19">
        <v>1000</v>
      </c>
      <c r="I237" s="117">
        <f t="shared" si="3"/>
        <v>1226247</v>
      </c>
      <c r="J237" s="68" t="s">
        <v>25</v>
      </c>
      <c r="K237" s="68" t="s">
        <v>381</v>
      </c>
      <c r="L237" s="68" t="s">
        <v>377</v>
      </c>
      <c r="M237" s="20" t="s">
        <v>380</v>
      </c>
    </row>
    <row r="238" spans="1:13" s="87" customFormat="1" ht="18" customHeight="1">
      <c r="A238" s="68" t="s">
        <v>54</v>
      </c>
      <c r="B238" s="86">
        <v>42811</v>
      </c>
      <c r="C238" s="68" t="s">
        <v>55</v>
      </c>
      <c r="D238" s="68" t="s">
        <v>108</v>
      </c>
      <c r="E238" s="68" t="s">
        <v>57</v>
      </c>
      <c r="F238" s="68" t="s">
        <v>11</v>
      </c>
      <c r="G238" s="88"/>
      <c r="H238" s="19">
        <v>1000</v>
      </c>
      <c r="I238" s="117">
        <f t="shared" si="3"/>
        <v>1225247</v>
      </c>
      <c r="J238" s="68" t="s">
        <v>27</v>
      </c>
      <c r="K238" s="68" t="s">
        <v>381</v>
      </c>
      <c r="L238" s="68" t="s">
        <v>370</v>
      </c>
      <c r="M238" s="20" t="s">
        <v>380</v>
      </c>
    </row>
    <row r="239" spans="1:13" s="87" customFormat="1" ht="18" customHeight="1">
      <c r="A239" s="68" t="s">
        <v>54</v>
      </c>
      <c r="B239" s="86">
        <v>42811</v>
      </c>
      <c r="C239" s="68" t="s">
        <v>55</v>
      </c>
      <c r="D239" s="68" t="s">
        <v>238</v>
      </c>
      <c r="E239" s="68" t="s">
        <v>57</v>
      </c>
      <c r="F239" s="68" t="s">
        <v>11</v>
      </c>
      <c r="G239" s="88"/>
      <c r="H239" s="19">
        <v>500</v>
      </c>
      <c r="I239" s="117">
        <f t="shared" si="3"/>
        <v>1224747</v>
      </c>
      <c r="J239" s="68" t="s">
        <v>20</v>
      </c>
      <c r="K239" s="68" t="s">
        <v>381</v>
      </c>
      <c r="L239" s="68" t="s">
        <v>369</v>
      </c>
      <c r="M239" s="20" t="s">
        <v>380</v>
      </c>
    </row>
    <row r="240" spans="1:13" s="87" customFormat="1" ht="18" customHeight="1">
      <c r="A240" s="68" t="s">
        <v>54</v>
      </c>
      <c r="B240" s="86">
        <v>42811</v>
      </c>
      <c r="C240" s="68" t="s">
        <v>55</v>
      </c>
      <c r="D240" s="68" t="s">
        <v>239</v>
      </c>
      <c r="E240" s="68" t="s">
        <v>57</v>
      </c>
      <c r="F240" s="68" t="s">
        <v>11</v>
      </c>
      <c r="G240" s="88"/>
      <c r="H240" s="19">
        <v>350</v>
      </c>
      <c r="I240" s="117">
        <f t="shared" si="3"/>
        <v>1224397</v>
      </c>
      <c r="J240" s="68" t="s">
        <v>20</v>
      </c>
      <c r="K240" s="68" t="s">
        <v>381</v>
      </c>
      <c r="L240" s="68" t="s">
        <v>369</v>
      </c>
      <c r="M240" s="20" t="s">
        <v>380</v>
      </c>
    </row>
    <row r="241" spans="1:13" s="87" customFormat="1" ht="18" customHeight="1">
      <c r="A241" s="68" t="s">
        <v>54</v>
      </c>
      <c r="B241" s="86">
        <v>42811</v>
      </c>
      <c r="C241" s="68" t="s">
        <v>55</v>
      </c>
      <c r="D241" s="68" t="s">
        <v>240</v>
      </c>
      <c r="E241" s="68" t="s">
        <v>57</v>
      </c>
      <c r="F241" s="68" t="s">
        <v>11</v>
      </c>
      <c r="G241" s="88"/>
      <c r="H241" s="19">
        <v>400</v>
      </c>
      <c r="I241" s="117">
        <f t="shared" si="3"/>
        <v>1223997</v>
      </c>
      <c r="J241" s="68" t="s">
        <v>20</v>
      </c>
      <c r="K241" s="68" t="s">
        <v>381</v>
      </c>
      <c r="L241" s="68" t="s">
        <v>369</v>
      </c>
      <c r="M241" s="20" t="s">
        <v>380</v>
      </c>
    </row>
    <row r="242" spans="1:13" s="87" customFormat="1" ht="18" customHeight="1">
      <c r="A242" s="68" t="s">
        <v>54</v>
      </c>
      <c r="B242" s="86">
        <v>42811</v>
      </c>
      <c r="C242" s="68" t="s">
        <v>55</v>
      </c>
      <c r="D242" s="68" t="s">
        <v>241</v>
      </c>
      <c r="E242" s="68" t="s">
        <v>57</v>
      </c>
      <c r="F242" s="68" t="s">
        <v>11</v>
      </c>
      <c r="G242" s="88"/>
      <c r="H242" s="19">
        <v>800</v>
      </c>
      <c r="I242" s="117">
        <f t="shared" si="3"/>
        <v>1223197</v>
      </c>
      <c r="J242" s="68" t="s">
        <v>27</v>
      </c>
      <c r="K242" s="68" t="s">
        <v>381</v>
      </c>
      <c r="L242" s="68" t="s">
        <v>370</v>
      </c>
      <c r="M242" s="20" t="s">
        <v>380</v>
      </c>
    </row>
    <row r="243" spans="1:13" s="87" customFormat="1" ht="18" customHeight="1">
      <c r="A243" s="68" t="s">
        <v>54</v>
      </c>
      <c r="B243" s="86">
        <v>42811</v>
      </c>
      <c r="C243" s="68" t="s">
        <v>55</v>
      </c>
      <c r="D243" s="68" t="s">
        <v>242</v>
      </c>
      <c r="E243" s="68" t="s">
        <v>57</v>
      </c>
      <c r="F243" s="68" t="s">
        <v>11</v>
      </c>
      <c r="G243" s="88"/>
      <c r="H243" s="19">
        <v>600</v>
      </c>
      <c r="I243" s="117">
        <f t="shared" si="3"/>
        <v>1222597</v>
      </c>
      <c r="J243" s="68" t="s">
        <v>27</v>
      </c>
      <c r="K243" s="68" t="s">
        <v>381</v>
      </c>
      <c r="L243" s="68" t="s">
        <v>370</v>
      </c>
      <c r="M243" s="20" t="s">
        <v>380</v>
      </c>
    </row>
    <row r="244" spans="1:13" s="87" customFormat="1" ht="18" customHeight="1">
      <c r="A244" s="68" t="s">
        <v>54</v>
      </c>
      <c r="B244" s="86">
        <v>42811</v>
      </c>
      <c r="C244" s="68" t="s">
        <v>55</v>
      </c>
      <c r="D244" s="68" t="s">
        <v>243</v>
      </c>
      <c r="E244" s="68" t="s">
        <v>57</v>
      </c>
      <c r="F244" s="68" t="s">
        <v>11</v>
      </c>
      <c r="G244" s="88"/>
      <c r="H244" s="19">
        <v>500</v>
      </c>
      <c r="I244" s="117">
        <f t="shared" si="3"/>
        <v>1222097</v>
      </c>
      <c r="J244" s="68" t="s">
        <v>27</v>
      </c>
      <c r="K244" s="68" t="s">
        <v>381</v>
      </c>
      <c r="L244" s="68" t="s">
        <v>370</v>
      </c>
      <c r="M244" s="20" t="s">
        <v>380</v>
      </c>
    </row>
    <row r="245" spans="1:13" s="87" customFormat="1" ht="18" customHeight="1">
      <c r="A245" s="68" t="s">
        <v>54</v>
      </c>
      <c r="B245" s="86">
        <v>42811</v>
      </c>
      <c r="C245" s="68" t="s">
        <v>55</v>
      </c>
      <c r="D245" s="68" t="s">
        <v>244</v>
      </c>
      <c r="E245" s="68" t="s">
        <v>57</v>
      </c>
      <c r="F245" s="68" t="s">
        <v>11</v>
      </c>
      <c r="G245" s="88"/>
      <c r="H245" s="19">
        <v>350</v>
      </c>
      <c r="I245" s="117">
        <f t="shared" si="3"/>
        <v>1221747</v>
      </c>
      <c r="J245" s="68" t="s">
        <v>27</v>
      </c>
      <c r="K245" s="68" t="s">
        <v>381</v>
      </c>
      <c r="L245" s="68" t="s">
        <v>370</v>
      </c>
      <c r="M245" s="20" t="s">
        <v>380</v>
      </c>
    </row>
    <row r="246" spans="1:13" s="87" customFormat="1" ht="18" customHeight="1">
      <c r="A246" s="68" t="s">
        <v>54</v>
      </c>
      <c r="B246" s="86">
        <v>42811</v>
      </c>
      <c r="C246" s="68" t="s">
        <v>224</v>
      </c>
      <c r="D246" s="68" t="s">
        <v>245</v>
      </c>
      <c r="E246" s="68" t="s">
        <v>63</v>
      </c>
      <c r="F246" s="68" t="s">
        <v>11</v>
      </c>
      <c r="G246" s="88"/>
      <c r="H246" s="19">
        <v>500</v>
      </c>
      <c r="I246" s="117">
        <f t="shared" si="3"/>
        <v>1221247</v>
      </c>
      <c r="J246" s="68" t="s">
        <v>27</v>
      </c>
      <c r="K246" s="68" t="s">
        <v>381</v>
      </c>
      <c r="L246" s="68" t="s">
        <v>370</v>
      </c>
      <c r="M246" s="20" t="s">
        <v>380</v>
      </c>
    </row>
    <row r="247" spans="1:13" s="87" customFormat="1" ht="18" customHeight="1">
      <c r="A247" s="68" t="s">
        <v>54</v>
      </c>
      <c r="B247" s="86">
        <v>42811</v>
      </c>
      <c r="C247" s="68" t="s">
        <v>246</v>
      </c>
      <c r="D247" s="68" t="s">
        <v>203</v>
      </c>
      <c r="E247" s="68" t="s">
        <v>63</v>
      </c>
      <c r="F247" s="68" t="s">
        <v>11</v>
      </c>
      <c r="G247" s="88"/>
      <c r="H247" s="19">
        <v>1000</v>
      </c>
      <c r="I247" s="117">
        <f t="shared" si="3"/>
        <v>1220247</v>
      </c>
      <c r="J247" s="68" t="s">
        <v>27</v>
      </c>
      <c r="K247" s="68" t="s">
        <v>381</v>
      </c>
      <c r="L247" s="68" t="s">
        <v>370</v>
      </c>
      <c r="M247" s="20" t="s">
        <v>380</v>
      </c>
    </row>
    <row r="248" spans="1:13" s="87" customFormat="1" ht="18" customHeight="1">
      <c r="A248" s="68" t="s">
        <v>54</v>
      </c>
      <c r="B248" s="86">
        <v>42811</v>
      </c>
      <c r="C248" s="68" t="s">
        <v>75</v>
      </c>
      <c r="D248" s="68" t="s">
        <v>247</v>
      </c>
      <c r="E248" s="68" t="s">
        <v>76</v>
      </c>
      <c r="F248" s="68" t="s">
        <v>13</v>
      </c>
      <c r="G248" s="88"/>
      <c r="H248" s="19">
        <v>4250</v>
      </c>
      <c r="I248" s="117">
        <f t="shared" si="3"/>
        <v>1215997</v>
      </c>
      <c r="J248" s="68" t="s">
        <v>19</v>
      </c>
      <c r="K248" s="68" t="s">
        <v>381</v>
      </c>
      <c r="L248" s="68" t="s">
        <v>444</v>
      </c>
      <c r="M248" s="20" t="s">
        <v>380</v>
      </c>
    </row>
    <row r="249" spans="1:13" s="87" customFormat="1" ht="18" customHeight="1">
      <c r="A249" s="68" t="s">
        <v>54</v>
      </c>
      <c r="B249" s="86">
        <v>42811</v>
      </c>
      <c r="C249" s="68" t="s">
        <v>75</v>
      </c>
      <c r="D249" s="68" t="s">
        <v>248</v>
      </c>
      <c r="E249" s="68" t="s">
        <v>76</v>
      </c>
      <c r="F249" s="68" t="s">
        <v>13</v>
      </c>
      <c r="G249" s="88"/>
      <c r="H249" s="19">
        <v>750</v>
      </c>
      <c r="I249" s="117">
        <f t="shared" si="3"/>
        <v>1215247</v>
      </c>
      <c r="J249" s="68" t="s">
        <v>19</v>
      </c>
      <c r="K249" s="68" t="s">
        <v>381</v>
      </c>
      <c r="L249" s="68" t="s">
        <v>444</v>
      </c>
      <c r="M249" s="20" t="s">
        <v>380</v>
      </c>
    </row>
    <row r="250" spans="1:13" s="87" customFormat="1" ht="18" customHeight="1">
      <c r="A250" s="68" t="s">
        <v>54</v>
      </c>
      <c r="B250" s="86">
        <v>42811</v>
      </c>
      <c r="C250" s="68" t="s">
        <v>77</v>
      </c>
      <c r="D250" s="68" t="s">
        <v>78</v>
      </c>
      <c r="E250" s="68" t="s">
        <v>76</v>
      </c>
      <c r="F250" s="68" t="s">
        <v>13</v>
      </c>
      <c r="G250" s="88"/>
      <c r="H250" s="19">
        <v>1400</v>
      </c>
      <c r="I250" s="117">
        <f t="shared" si="3"/>
        <v>1213847</v>
      </c>
      <c r="J250" s="68" t="s">
        <v>19</v>
      </c>
      <c r="K250" s="68" t="s">
        <v>381</v>
      </c>
      <c r="L250" s="68" t="s">
        <v>444</v>
      </c>
      <c r="M250" s="20" t="s">
        <v>380</v>
      </c>
    </row>
    <row r="251" spans="1:13" s="87" customFormat="1" ht="18" customHeight="1">
      <c r="A251" s="68" t="s">
        <v>54</v>
      </c>
      <c r="B251" s="86">
        <v>42811</v>
      </c>
      <c r="C251" s="68" t="s">
        <v>111</v>
      </c>
      <c r="D251" s="68" t="s">
        <v>249</v>
      </c>
      <c r="E251" s="68" t="s">
        <v>111</v>
      </c>
      <c r="F251" s="68" t="s">
        <v>13</v>
      </c>
      <c r="G251" s="88"/>
      <c r="H251" s="19">
        <v>4000</v>
      </c>
      <c r="I251" s="117">
        <f t="shared" si="3"/>
        <v>1209847</v>
      </c>
      <c r="J251" s="68" t="s">
        <v>19</v>
      </c>
      <c r="K251" s="68" t="s">
        <v>381</v>
      </c>
      <c r="L251" s="68" t="s">
        <v>445</v>
      </c>
      <c r="M251" s="20" t="s">
        <v>380</v>
      </c>
    </row>
    <row r="252" spans="1:13" s="87" customFormat="1" ht="18" customHeight="1">
      <c r="A252" s="68" t="s">
        <v>54</v>
      </c>
      <c r="B252" s="86">
        <v>42811</v>
      </c>
      <c r="C252" s="68" t="s">
        <v>55</v>
      </c>
      <c r="D252" s="68" t="s">
        <v>250</v>
      </c>
      <c r="E252" s="68" t="s">
        <v>57</v>
      </c>
      <c r="F252" s="68" t="s">
        <v>11</v>
      </c>
      <c r="G252" s="88"/>
      <c r="H252" s="19">
        <v>1400</v>
      </c>
      <c r="I252" s="117">
        <f t="shared" si="3"/>
        <v>1208447</v>
      </c>
      <c r="J252" s="68" t="s">
        <v>12</v>
      </c>
      <c r="K252" s="68" t="s">
        <v>381</v>
      </c>
      <c r="L252" s="68" t="s">
        <v>376</v>
      </c>
      <c r="M252" s="20" t="s">
        <v>380</v>
      </c>
    </row>
    <row r="253" spans="1:13" s="87" customFormat="1" ht="18" customHeight="1">
      <c r="A253" s="68" t="s">
        <v>54</v>
      </c>
      <c r="B253" s="86">
        <v>42811</v>
      </c>
      <c r="C253" s="68" t="s">
        <v>404</v>
      </c>
      <c r="D253" s="68" t="s">
        <v>267</v>
      </c>
      <c r="E253" s="68" t="s">
        <v>63</v>
      </c>
      <c r="F253" s="68" t="s">
        <v>11</v>
      </c>
      <c r="G253" s="88"/>
      <c r="H253" s="19">
        <v>2500</v>
      </c>
      <c r="I253" s="117">
        <f t="shared" si="3"/>
        <v>1205947</v>
      </c>
      <c r="J253" s="68" t="s">
        <v>12</v>
      </c>
      <c r="K253" s="68" t="s">
        <v>381</v>
      </c>
      <c r="L253" s="68" t="s">
        <v>376</v>
      </c>
      <c r="M253" s="20" t="s">
        <v>402</v>
      </c>
    </row>
    <row r="254" spans="1:13" s="87" customFormat="1" ht="18" customHeight="1">
      <c r="A254" s="68" t="s">
        <v>54</v>
      </c>
      <c r="B254" s="86">
        <v>42811</v>
      </c>
      <c r="C254" s="68" t="s">
        <v>246</v>
      </c>
      <c r="D254" s="68" t="s">
        <v>268</v>
      </c>
      <c r="E254" s="68" t="s">
        <v>63</v>
      </c>
      <c r="F254" s="68" t="s">
        <v>11</v>
      </c>
      <c r="G254" s="88"/>
      <c r="H254" s="19">
        <v>1650</v>
      </c>
      <c r="I254" s="117">
        <f t="shared" si="3"/>
        <v>1204297</v>
      </c>
      <c r="J254" s="68" t="s">
        <v>12</v>
      </c>
      <c r="K254" s="68" t="s">
        <v>381</v>
      </c>
      <c r="L254" s="68" t="s">
        <v>376</v>
      </c>
      <c r="M254" s="20" t="s">
        <v>380</v>
      </c>
    </row>
    <row r="255" spans="1:13" s="87" customFormat="1" ht="18" customHeight="1">
      <c r="A255" s="68" t="s">
        <v>54</v>
      </c>
      <c r="B255" s="86">
        <v>42811</v>
      </c>
      <c r="C255" s="68" t="s">
        <v>55</v>
      </c>
      <c r="D255" s="68" t="s">
        <v>251</v>
      </c>
      <c r="E255" s="68" t="s">
        <v>57</v>
      </c>
      <c r="F255" s="68" t="s">
        <v>13</v>
      </c>
      <c r="G255" s="88"/>
      <c r="H255" s="19">
        <v>1000</v>
      </c>
      <c r="I255" s="117">
        <f t="shared" si="3"/>
        <v>1203297</v>
      </c>
      <c r="J255" s="68" t="s">
        <v>19</v>
      </c>
      <c r="K255" s="68" t="s">
        <v>381</v>
      </c>
      <c r="L255" s="68" t="s">
        <v>374</v>
      </c>
      <c r="M255" s="20" t="s">
        <v>380</v>
      </c>
    </row>
    <row r="256" spans="1:13" s="87" customFormat="1" ht="18" customHeight="1">
      <c r="A256" s="68" t="s">
        <v>54</v>
      </c>
      <c r="B256" s="86">
        <v>42812</v>
      </c>
      <c r="C256" s="68" t="s">
        <v>55</v>
      </c>
      <c r="D256" s="68" t="s">
        <v>108</v>
      </c>
      <c r="E256" s="68" t="s">
        <v>57</v>
      </c>
      <c r="F256" s="68" t="s">
        <v>11</v>
      </c>
      <c r="G256" s="88"/>
      <c r="H256" s="19">
        <v>1000</v>
      </c>
      <c r="I256" s="117">
        <f t="shared" si="3"/>
        <v>1202297</v>
      </c>
      <c r="J256" s="68" t="s">
        <v>25</v>
      </c>
      <c r="K256" s="68" t="s">
        <v>381</v>
      </c>
      <c r="L256" s="68" t="s">
        <v>377</v>
      </c>
      <c r="M256" s="20" t="s">
        <v>380</v>
      </c>
    </row>
    <row r="257" spans="1:13" s="87" customFormat="1" ht="18" customHeight="1">
      <c r="A257" s="68" t="s">
        <v>54</v>
      </c>
      <c r="B257" s="86">
        <v>42812</v>
      </c>
      <c r="C257" s="68" t="s">
        <v>55</v>
      </c>
      <c r="D257" s="68" t="s">
        <v>108</v>
      </c>
      <c r="E257" s="68" t="s">
        <v>57</v>
      </c>
      <c r="F257" s="68" t="s">
        <v>11</v>
      </c>
      <c r="G257" s="88"/>
      <c r="H257" s="19">
        <v>1000</v>
      </c>
      <c r="I257" s="117">
        <f t="shared" si="3"/>
        <v>1201297</v>
      </c>
      <c r="J257" s="68" t="s">
        <v>27</v>
      </c>
      <c r="K257" s="68" t="s">
        <v>381</v>
      </c>
      <c r="L257" s="68" t="s">
        <v>370</v>
      </c>
      <c r="M257" s="20" t="s">
        <v>380</v>
      </c>
    </row>
    <row r="258" spans="1:13" s="87" customFormat="1" ht="18" customHeight="1">
      <c r="A258" s="68" t="s">
        <v>54</v>
      </c>
      <c r="B258" s="86">
        <v>42812</v>
      </c>
      <c r="C258" s="68" t="s">
        <v>55</v>
      </c>
      <c r="D258" s="68" t="s">
        <v>269</v>
      </c>
      <c r="E258" s="68" t="s">
        <v>57</v>
      </c>
      <c r="F258" s="68" t="s">
        <v>11</v>
      </c>
      <c r="G258" s="88"/>
      <c r="H258" s="19">
        <v>500</v>
      </c>
      <c r="I258" s="117">
        <f t="shared" si="3"/>
        <v>1200797</v>
      </c>
      <c r="J258" s="68" t="s">
        <v>12</v>
      </c>
      <c r="K258" s="68" t="s">
        <v>381</v>
      </c>
      <c r="L258" s="68" t="s">
        <v>376</v>
      </c>
      <c r="M258" s="20" t="s">
        <v>380</v>
      </c>
    </row>
    <row r="259" spans="1:13" s="87" customFormat="1" ht="18" customHeight="1">
      <c r="A259" s="68" t="s">
        <v>54</v>
      </c>
      <c r="B259" s="86">
        <v>42812</v>
      </c>
      <c r="C259" s="68" t="s">
        <v>55</v>
      </c>
      <c r="D259" s="68" t="s">
        <v>270</v>
      </c>
      <c r="E259" s="68" t="s">
        <v>57</v>
      </c>
      <c r="F259" s="68" t="s">
        <v>11</v>
      </c>
      <c r="G259" s="88"/>
      <c r="H259" s="19">
        <v>300</v>
      </c>
      <c r="I259" s="117">
        <f t="shared" si="3"/>
        <v>1200497</v>
      </c>
      <c r="J259" s="68" t="s">
        <v>12</v>
      </c>
      <c r="K259" s="68" t="s">
        <v>381</v>
      </c>
      <c r="L259" s="68" t="s">
        <v>376</v>
      </c>
      <c r="M259" s="20" t="s">
        <v>380</v>
      </c>
    </row>
    <row r="260" spans="1:13" s="87" customFormat="1" ht="18" customHeight="1">
      <c r="A260" s="68" t="s">
        <v>54</v>
      </c>
      <c r="B260" s="86">
        <v>42812</v>
      </c>
      <c r="C260" s="68" t="s">
        <v>271</v>
      </c>
      <c r="D260" s="68" t="s">
        <v>272</v>
      </c>
      <c r="E260" s="68" t="s">
        <v>96</v>
      </c>
      <c r="F260" s="68" t="s">
        <v>11</v>
      </c>
      <c r="G260" s="88"/>
      <c r="H260" s="19">
        <v>30000</v>
      </c>
      <c r="I260" s="117">
        <f t="shared" ref="I260:I323" si="4">I259+G260-H260</f>
        <v>1170497</v>
      </c>
      <c r="J260" s="68" t="s">
        <v>20</v>
      </c>
      <c r="K260" s="68" t="s">
        <v>381</v>
      </c>
      <c r="L260" s="68" t="s">
        <v>369</v>
      </c>
      <c r="M260" s="20" t="s">
        <v>380</v>
      </c>
    </row>
    <row r="261" spans="1:13" s="87" customFormat="1" ht="18" customHeight="1">
      <c r="A261" s="68" t="s">
        <v>54</v>
      </c>
      <c r="B261" s="86">
        <v>42812</v>
      </c>
      <c r="C261" s="68" t="s">
        <v>113</v>
      </c>
      <c r="D261" s="68" t="s">
        <v>273</v>
      </c>
      <c r="E261" s="68" t="s">
        <v>57</v>
      </c>
      <c r="F261" s="68" t="s">
        <v>14</v>
      </c>
      <c r="G261" s="88"/>
      <c r="H261" s="19">
        <v>5000</v>
      </c>
      <c r="I261" s="117">
        <f t="shared" si="4"/>
        <v>1165497</v>
      </c>
      <c r="J261" s="68" t="s">
        <v>21</v>
      </c>
      <c r="K261" s="68" t="s">
        <v>381</v>
      </c>
      <c r="L261" s="68" t="s">
        <v>415</v>
      </c>
      <c r="M261" s="20" t="s">
        <v>380</v>
      </c>
    </row>
    <row r="262" spans="1:13" s="87" customFormat="1" ht="18" customHeight="1">
      <c r="A262" s="68" t="s">
        <v>54</v>
      </c>
      <c r="B262" s="96">
        <v>42812</v>
      </c>
      <c r="C262" s="68" t="s">
        <v>55</v>
      </c>
      <c r="D262" s="68" t="s">
        <v>144</v>
      </c>
      <c r="E262" s="68" t="s">
        <v>57</v>
      </c>
      <c r="F262" s="68" t="s">
        <v>11</v>
      </c>
      <c r="G262" s="88"/>
      <c r="H262" s="19">
        <v>1000</v>
      </c>
      <c r="I262" s="117">
        <f t="shared" si="4"/>
        <v>1164497</v>
      </c>
      <c r="J262" s="68" t="s">
        <v>12</v>
      </c>
      <c r="K262" s="68" t="s">
        <v>381</v>
      </c>
      <c r="L262" s="68" t="s">
        <v>376</v>
      </c>
      <c r="M262" s="20" t="s">
        <v>380</v>
      </c>
    </row>
    <row r="263" spans="1:13" s="87" customFormat="1" ht="18" customHeight="1">
      <c r="A263" s="68" t="s">
        <v>54</v>
      </c>
      <c r="B263" s="96">
        <v>42813</v>
      </c>
      <c r="C263" s="68" t="s">
        <v>274</v>
      </c>
      <c r="D263" s="68" t="s">
        <v>275</v>
      </c>
      <c r="E263" s="68" t="s">
        <v>57</v>
      </c>
      <c r="F263" s="68" t="s">
        <v>11</v>
      </c>
      <c r="G263" s="88"/>
      <c r="H263" s="19">
        <v>1000</v>
      </c>
      <c r="I263" s="117">
        <f t="shared" si="4"/>
        <v>1163497</v>
      </c>
      <c r="J263" s="68" t="s">
        <v>12</v>
      </c>
      <c r="K263" s="68" t="s">
        <v>381</v>
      </c>
      <c r="L263" s="68" t="s">
        <v>376</v>
      </c>
      <c r="M263" s="20" t="s">
        <v>380</v>
      </c>
    </row>
    <row r="264" spans="1:13" s="87" customFormat="1" ht="18" customHeight="1">
      <c r="A264" s="68" t="s">
        <v>54</v>
      </c>
      <c r="B264" s="96">
        <v>42813</v>
      </c>
      <c r="C264" s="68" t="s">
        <v>55</v>
      </c>
      <c r="D264" s="68" t="s">
        <v>276</v>
      </c>
      <c r="E264" s="68" t="s">
        <v>57</v>
      </c>
      <c r="F264" s="68" t="s">
        <v>11</v>
      </c>
      <c r="G264" s="88"/>
      <c r="H264" s="19">
        <v>500</v>
      </c>
      <c r="I264" s="117">
        <f t="shared" si="4"/>
        <v>1162997</v>
      </c>
      <c r="J264" s="68" t="s">
        <v>12</v>
      </c>
      <c r="K264" s="68" t="s">
        <v>381</v>
      </c>
      <c r="L264" s="68" t="s">
        <v>376</v>
      </c>
      <c r="M264" s="20" t="s">
        <v>380</v>
      </c>
    </row>
    <row r="265" spans="1:13" s="87" customFormat="1" ht="18" customHeight="1">
      <c r="A265" s="68" t="s">
        <v>54</v>
      </c>
      <c r="B265" s="96">
        <v>42813</v>
      </c>
      <c r="C265" s="68" t="s">
        <v>257</v>
      </c>
      <c r="D265" s="68" t="s">
        <v>275</v>
      </c>
      <c r="E265" s="68" t="s">
        <v>70</v>
      </c>
      <c r="F265" s="68" t="s">
        <v>11</v>
      </c>
      <c r="G265" s="88"/>
      <c r="H265" s="19">
        <v>5000</v>
      </c>
      <c r="I265" s="117">
        <f t="shared" si="4"/>
        <v>1157997</v>
      </c>
      <c r="J265" s="68" t="s">
        <v>12</v>
      </c>
      <c r="K265" s="68" t="s">
        <v>381</v>
      </c>
      <c r="L265" s="68" t="s">
        <v>376</v>
      </c>
      <c r="M265" s="20" t="s">
        <v>402</v>
      </c>
    </row>
    <row r="266" spans="1:13" s="87" customFormat="1" ht="18" customHeight="1">
      <c r="A266" s="68" t="s">
        <v>54</v>
      </c>
      <c r="B266" s="96">
        <v>42813</v>
      </c>
      <c r="C266" s="68" t="s">
        <v>111</v>
      </c>
      <c r="D266" s="68" t="s">
        <v>277</v>
      </c>
      <c r="E266" s="68" t="s">
        <v>111</v>
      </c>
      <c r="F266" s="68" t="s">
        <v>13</v>
      </c>
      <c r="G266" s="88"/>
      <c r="H266" s="19">
        <v>2000</v>
      </c>
      <c r="I266" s="117">
        <f t="shared" si="4"/>
        <v>1155997</v>
      </c>
      <c r="J266" s="68" t="s">
        <v>19</v>
      </c>
      <c r="K266" s="68" t="s">
        <v>381</v>
      </c>
      <c r="L266" s="68" t="s">
        <v>446</v>
      </c>
      <c r="M266" s="20" t="s">
        <v>380</v>
      </c>
    </row>
    <row r="267" spans="1:13" s="87" customFormat="1" ht="18" customHeight="1">
      <c r="A267" s="68" t="s">
        <v>54</v>
      </c>
      <c r="B267" s="96">
        <v>42814</v>
      </c>
      <c r="C267" s="68" t="s">
        <v>111</v>
      </c>
      <c r="D267" s="68" t="s">
        <v>179</v>
      </c>
      <c r="E267" s="68" t="s">
        <v>111</v>
      </c>
      <c r="F267" s="68" t="s">
        <v>13</v>
      </c>
      <c r="G267" s="88"/>
      <c r="H267" s="19">
        <v>17000</v>
      </c>
      <c r="I267" s="117">
        <f t="shared" si="4"/>
        <v>1138997</v>
      </c>
      <c r="J267" s="68" t="s">
        <v>19</v>
      </c>
      <c r="K267" s="68" t="s">
        <v>381</v>
      </c>
      <c r="L267" s="68" t="s">
        <v>447</v>
      </c>
      <c r="M267" s="20" t="s">
        <v>380</v>
      </c>
    </row>
    <row r="268" spans="1:13" s="87" customFormat="1" ht="18" customHeight="1">
      <c r="A268" s="68" t="s">
        <v>54</v>
      </c>
      <c r="B268" s="96">
        <v>42814</v>
      </c>
      <c r="C268" s="68" t="s">
        <v>111</v>
      </c>
      <c r="D268" s="68" t="s">
        <v>560</v>
      </c>
      <c r="E268" s="68" t="s">
        <v>63</v>
      </c>
      <c r="F268" s="68" t="s">
        <v>13</v>
      </c>
      <c r="G268" s="88"/>
      <c r="H268" s="19">
        <v>1000</v>
      </c>
      <c r="I268" s="117">
        <f t="shared" si="4"/>
        <v>1137997</v>
      </c>
      <c r="J268" s="68" t="s">
        <v>19</v>
      </c>
      <c r="K268" s="68" t="s">
        <v>381</v>
      </c>
      <c r="L268" s="68" t="s">
        <v>448</v>
      </c>
      <c r="M268" s="20" t="s">
        <v>380</v>
      </c>
    </row>
    <row r="269" spans="1:13" s="87" customFormat="1" ht="18" customHeight="1">
      <c r="A269" s="68" t="s">
        <v>54</v>
      </c>
      <c r="B269" s="96">
        <v>42814</v>
      </c>
      <c r="C269" s="68" t="s">
        <v>55</v>
      </c>
      <c r="D269" s="68" t="s">
        <v>278</v>
      </c>
      <c r="E269" s="68" t="s">
        <v>57</v>
      </c>
      <c r="F269" s="68" t="s">
        <v>14</v>
      </c>
      <c r="G269" s="88"/>
      <c r="H269" s="19">
        <v>400</v>
      </c>
      <c r="I269" s="117">
        <f t="shared" si="4"/>
        <v>1137597</v>
      </c>
      <c r="J269" s="68" t="s">
        <v>21</v>
      </c>
      <c r="K269" s="68" t="s">
        <v>381</v>
      </c>
      <c r="L269" s="68" t="s">
        <v>378</v>
      </c>
      <c r="M269" s="20" t="s">
        <v>380</v>
      </c>
    </row>
    <row r="270" spans="1:13" s="87" customFormat="1" ht="18" customHeight="1">
      <c r="A270" s="68" t="s">
        <v>54</v>
      </c>
      <c r="B270" s="96">
        <v>42814</v>
      </c>
      <c r="C270" s="68" t="s">
        <v>55</v>
      </c>
      <c r="D270" s="68" t="s">
        <v>279</v>
      </c>
      <c r="E270" s="68" t="s">
        <v>57</v>
      </c>
      <c r="F270" s="68" t="s">
        <v>14</v>
      </c>
      <c r="G270" s="88"/>
      <c r="H270" s="19">
        <v>700</v>
      </c>
      <c r="I270" s="117">
        <f t="shared" si="4"/>
        <v>1136897</v>
      </c>
      <c r="J270" s="68" t="s">
        <v>21</v>
      </c>
      <c r="K270" s="68" t="s">
        <v>381</v>
      </c>
      <c r="L270" s="68" t="s">
        <v>378</v>
      </c>
      <c r="M270" s="20" t="s">
        <v>380</v>
      </c>
    </row>
    <row r="271" spans="1:13" s="87" customFormat="1" ht="18" customHeight="1">
      <c r="A271" s="68" t="s">
        <v>54</v>
      </c>
      <c r="B271" s="96">
        <v>42814</v>
      </c>
      <c r="C271" s="68" t="s">
        <v>55</v>
      </c>
      <c r="D271" s="68" t="s">
        <v>280</v>
      </c>
      <c r="E271" s="68" t="s">
        <v>57</v>
      </c>
      <c r="F271" s="68" t="s">
        <v>14</v>
      </c>
      <c r="G271" s="88"/>
      <c r="H271" s="19">
        <v>400</v>
      </c>
      <c r="I271" s="117">
        <f t="shared" si="4"/>
        <v>1136497</v>
      </c>
      <c r="J271" s="68" t="s">
        <v>21</v>
      </c>
      <c r="K271" s="68" t="s">
        <v>381</v>
      </c>
      <c r="L271" s="68" t="s">
        <v>378</v>
      </c>
      <c r="M271" s="20" t="s">
        <v>380</v>
      </c>
    </row>
    <row r="272" spans="1:13" s="87" customFormat="1" ht="18" customHeight="1">
      <c r="A272" s="68" t="s">
        <v>54</v>
      </c>
      <c r="B272" s="96">
        <v>42814</v>
      </c>
      <c r="C272" s="68" t="s">
        <v>559</v>
      </c>
      <c r="D272" s="68" t="s">
        <v>561</v>
      </c>
      <c r="E272" s="68" t="s">
        <v>543</v>
      </c>
      <c r="F272" s="68" t="s">
        <v>17</v>
      </c>
      <c r="G272" s="88"/>
      <c r="H272" s="19">
        <v>1000</v>
      </c>
      <c r="I272" s="117">
        <f t="shared" si="4"/>
        <v>1135497</v>
      </c>
      <c r="J272" s="68" t="s">
        <v>21</v>
      </c>
      <c r="K272" s="68" t="s">
        <v>381</v>
      </c>
      <c r="L272" s="68" t="s">
        <v>378</v>
      </c>
      <c r="M272" s="20" t="s">
        <v>380</v>
      </c>
    </row>
    <row r="273" spans="1:13" s="87" customFormat="1" ht="18" customHeight="1">
      <c r="A273" s="68" t="s">
        <v>54</v>
      </c>
      <c r="B273" s="96">
        <v>42814</v>
      </c>
      <c r="C273" s="68" t="s">
        <v>55</v>
      </c>
      <c r="D273" s="68" t="s">
        <v>278</v>
      </c>
      <c r="E273" s="68" t="s">
        <v>57</v>
      </c>
      <c r="F273" s="68" t="s">
        <v>14</v>
      </c>
      <c r="G273" s="88"/>
      <c r="H273" s="19">
        <v>400</v>
      </c>
      <c r="I273" s="117">
        <f t="shared" si="4"/>
        <v>1135097</v>
      </c>
      <c r="J273" s="68" t="s">
        <v>15</v>
      </c>
      <c r="K273" s="68" t="s">
        <v>381</v>
      </c>
      <c r="L273" s="68" t="s">
        <v>372</v>
      </c>
      <c r="M273" s="20" t="s">
        <v>380</v>
      </c>
    </row>
    <row r="274" spans="1:13" s="87" customFormat="1" ht="18" customHeight="1">
      <c r="A274" s="68" t="s">
        <v>54</v>
      </c>
      <c r="B274" s="96">
        <v>42814</v>
      </c>
      <c r="C274" s="68" t="s">
        <v>55</v>
      </c>
      <c r="D274" s="68" t="s">
        <v>279</v>
      </c>
      <c r="E274" s="68" t="s">
        <v>57</v>
      </c>
      <c r="F274" s="68" t="s">
        <v>14</v>
      </c>
      <c r="G274" s="88"/>
      <c r="H274" s="19">
        <v>700</v>
      </c>
      <c r="I274" s="117">
        <f t="shared" si="4"/>
        <v>1134397</v>
      </c>
      <c r="J274" s="68" t="s">
        <v>15</v>
      </c>
      <c r="K274" s="68" t="s">
        <v>381</v>
      </c>
      <c r="L274" s="68" t="s">
        <v>372</v>
      </c>
      <c r="M274" s="20" t="s">
        <v>380</v>
      </c>
    </row>
    <row r="275" spans="1:13" s="87" customFormat="1" ht="18" customHeight="1">
      <c r="A275" s="68" t="s">
        <v>54</v>
      </c>
      <c r="B275" s="96">
        <v>42814</v>
      </c>
      <c r="C275" s="68" t="s">
        <v>55</v>
      </c>
      <c r="D275" s="68" t="s">
        <v>280</v>
      </c>
      <c r="E275" s="68" t="s">
        <v>57</v>
      </c>
      <c r="F275" s="68" t="s">
        <v>14</v>
      </c>
      <c r="G275" s="88"/>
      <c r="H275" s="19">
        <v>400</v>
      </c>
      <c r="I275" s="117">
        <f t="shared" si="4"/>
        <v>1133997</v>
      </c>
      <c r="J275" s="68" t="s">
        <v>15</v>
      </c>
      <c r="K275" s="68" t="s">
        <v>381</v>
      </c>
      <c r="L275" s="68" t="s">
        <v>372</v>
      </c>
      <c r="M275" s="20" t="s">
        <v>380</v>
      </c>
    </row>
    <row r="276" spans="1:13" s="87" customFormat="1" ht="18" customHeight="1">
      <c r="A276" s="68" t="s">
        <v>54</v>
      </c>
      <c r="B276" s="96">
        <v>42814</v>
      </c>
      <c r="C276" s="68" t="s">
        <v>55</v>
      </c>
      <c r="D276" s="68" t="s">
        <v>562</v>
      </c>
      <c r="E276" s="68" t="s">
        <v>57</v>
      </c>
      <c r="F276" s="68" t="s">
        <v>14</v>
      </c>
      <c r="G276" s="88"/>
      <c r="H276" s="19">
        <v>10000</v>
      </c>
      <c r="I276" s="117">
        <f t="shared" si="4"/>
        <v>1123997</v>
      </c>
      <c r="J276" s="68" t="s">
        <v>15</v>
      </c>
      <c r="K276" s="68" t="s">
        <v>381</v>
      </c>
      <c r="L276" s="68" t="s">
        <v>419</v>
      </c>
      <c r="M276" s="20" t="s">
        <v>380</v>
      </c>
    </row>
    <row r="277" spans="1:13" s="87" customFormat="1" ht="18" customHeight="1">
      <c r="A277" s="68" t="s">
        <v>54</v>
      </c>
      <c r="B277" s="96">
        <v>42814</v>
      </c>
      <c r="C277" s="68" t="s">
        <v>559</v>
      </c>
      <c r="D277" s="68" t="s">
        <v>563</v>
      </c>
      <c r="E277" s="68" t="s">
        <v>70</v>
      </c>
      <c r="F277" s="68" t="s">
        <v>14</v>
      </c>
      <c r="G277" s="88"/>
      <c r="H277" s="19">
        <v>3050</v>
      </c>
      <c r="I277" s="117">
        <f t="shared" si="4"/>
        <v>1120947</v>
      </c>
      <c r="J277" s="68" t="s">
        <v>15</v>
      </c>
      <c r="K277" s="68" t="s">
        <v>381</v>
      </c>
      <c r="L277" s="68" t="s">
        <v>420</v>
      </c>
      <c r="M277" s="20" t="s">
        <v>380</v>
      </c>
    </row>
    <row r="278" spans="1:13" s="87" customFormat="1" ht="18" customHeight="1">
      <c r="A278" s="68" t="s">
        <v>54</v>
      </c>
      <c r="B278" s="96">
        <v>42814</v>
      </c>
      <c r="C278" s="68" t="s">
        <v>55</v>
      </c>
      <c r="D278" s="68" t="s">
        <v>281</v>
      </c>
      <c r="E278" s="68" t="s">
        <v>57</v>
      </c>
      <c r="F278" s="68" t="s">
        <v>17</v>
      </c>
      <c r="G278" s="88"/>
      <c r="H278" s="19">
        <v>300</v>
      </c>
      <c r="I278" s="117">
        <f t="shared" si="4"/>
        <v>1120647</v>
      </c>
      <c r="J278" s="68" t="s">
        <v>18</v>
      </c>
      <c r="K278" s="68" t="s">
        <v>381</v>
      </c>
      <c r="L278" s="68" t="s">
        <v>373</v>
      </c>
      <c r="M278" s="20" t="s">
        <v>380</v>
      </c>
    </row>
    <row r="279" spans="1:13" s="87" customFormat="1" ht="18" customHeight="1">
      <c r="A279" s="68" t="s">
        <v>54</v>
      </c>
      <c r="B279" s="96">
        <v>42814</v>
      </c>
      <c r="C279" s="68" t="s">
        <v>55</v>
      </c>
      <c r="D279" s="68" t="s">
        <v>282</v>
      </c>
      <c r="E279" s="68" t="s">
        <v>57</v>
      </c>
      <c r="F279" s="68" t="s">
        <v>17</v>
      </c>
      <c r="G279" s="88"/>
      <c r="H279" s="19">
        <v>700</v>
      </c>
      <c r="I279" s="117">
        <f t="shared" si="4"/>
        <v>1119947</v>
      </c>
      <c r="J279" s="68" t="s">
        <v>18</v>
      </c>
      <c r="K279" s="68" t="s">
        <v>381</v>
      </c>
      <c r="L279" s="68" t="s">
        <v>373</v>
      </c>
      <c r="M279" s="20" t="s">
        <v>380</v>
      </c>
    </row>
    <row r="280" spans="1:13" s="87" customFormat="1" ht="18" customHeight="1">
      <c r="A280" s="68" t="s">
        <v>54</v>
      </c>
      <c r="B280" s="96">
        <v>42814</v>
      </c>
      <c r="C280" s="68" t="s">
        <v>55</v>
      </c>
      <c r="D280" s="68" t="s">
        <v>280</v>
      </c>
      <c r="E280" s="68" t="s">
        <v>57</v>
      </c>
      <c r="F280" s="68" t="s">
        <v>17</v>
      </c>
      <c r="G280" s="88"/>
      <c r="H280" s="19">
        <v>500</v>
      </c>
      <c r="I280" s="117">
        <f t="shared" si="4"/>
        <v>1119447</v>
      </c>
      <c r="J280" s="68" t="s">
        <v>18</v>
      </c>
      <c r="K280" s="68" t="s">
        <v>381</v>
      </c>
      <c r="L280" s="68" t="s">
        <v>373</v>
      </c>
      <c r="M280" s="20" t="s">
        <v>380</v>
      </c>
    </row>
    <row r="281" spans="1:13" s="87" customFormat="1" ht="18" customHeight="1">
      <c r="A281" s="68" t="s">
        <v>54</v>
      </c>
      <c r="B281" s="96">
        <v>42814</v>
      </c>
      <c r="C281" s="68" t="s">
        <v>55</v>
      </c>
      <c r="D281" s="68" t="s">
        <v>281</v>
      </c>
      <c r="E281" s="68" t="s">
        <v>57</v>
      </c>
      <c r="F281" s="68" t="s">
        <v>17</v>
      </c>
      <c r="G281" s="88"/>
      <c r="H281" s="19">
        <v>300</v>
      </c>
      <c r="I281" s="117">
        <f t="shared" si="4"/>
        <v>1119147</v>
      </c>
      <c r="J281" s="68" t="s">
        <v>26</v>
      </c>
      <c r="K281" s="68" t="s">
        <v>381</v>
      </c>
      <c r="L281" s="68" t="s">
        <v>375</v>
      </c>
      <c r="M281" s="20" t="s">
        <v>380</v>
      </c>
    </row>
    <row r="282" spans="1:13" s="87" customFormat="1" ht="18" customHeight="1">
      <c r="A282" s="68" t="s">
        <v>54</v>
      </c>
      <c r="B282" s="96">
        <v>42814</v>
      </c>
      <c r="C282" s="68" t="s">
        <v>55</v>
      </c>
      <c r="D282" s="68" t="s">
        <v>282</v>
      </c>
      <c r="E282" s="68" t="s">
        <v>57</v>
      </c>
      <c r="F282" s="68" t="s">
        <v>17</v>
      </c>
      <c r="G282" s="88"/>
      <c r="H282" s="19">
        <v>700</v>
      </c>
      <c r="I282" s="117">
        <f t="shared" si="4"/>
        <v>1118447</v>
      </c>
      <c r="J282" s="68" t="s">
        <v>26</v>
      </c>
      <c r="K282" s="68" t="s">
        <v>381</v>
      </c>
      <c r="L282" s="68" t="s">
        <v>375</v>
      </c>
      <c r="M282" s="20" t="s">
        <v>380</v>
      </c>
    </row>
    <row r="283" spans="1:13" s="87" customFormat="1" ht="18" customHeight="1">
      <c r="A283" s="68" t="s">
        <v>54</v>
      </c>
      <c r="B283" s="96">
        <v>42814</v>
      </c>
      <c r="C283" s="68" t="s">
        <v>55</v>
      </c>
      <c r="D283" s="68" t="s">
        <v>280</v>
      </c>
      <c r="E283" s="68" t="s">
        <v>57</v>
      </c>
      <c r="F283" s="68" t="s">
        <v>17</v>
      </c>
      <c r="G283" s="88"/>
      <c r="H283" s="19">
        <v>500</v>
      </c>
      <c r="I283" s="117">
        <f t="shared" si="4"/>
        <v>1117947</v>
      </c>
      <c r="J283" s="68" t="s">
        <v>26</v>
      </c>
      <c r="K283" s="68" t="s">
        <v>381</v>
      </c>
      <c r="L283" s="68" t="s">
        <v>375</v>
      </c>
      <c r="M283" s="20" t="s">
        <v>380</v>
      </c>
    </row>
    <row r="284" spans="1:13" s="87" customFormat="1" ht="18" customHeight="1">
      <c r="A284" s="68" t="s">
        <v>54</v>
      </c>
      <c r="B284" s="96">
        <v>42814</v>
      </c>
      <c r="C284" s="68" t="s">
        <v>55</v>
      </c>
      <c r="D284" s="68" t="s">
        <v>281</v>
      </c>
      <c r="E284" s="68" t="s">
        <v>57</v>
      </c>
      <c r="F284" s="68" t="s">
        <v>17</v>
      </c>
      <c r="G284" s="88"/>
      <c r="H284" s="19">
        <v>300</v>
      </c>
      <c r="I284" s="117">
        <f t="shared" si="4"/>
        <v>1117647</v>
      </c>
      <c r="J284" s="68" t="s">
        <v>22</v>
      </c>
      <c r="K284" s="68" t="s">
        <v>381</v>
      </c>
      <c r="L284" s="68" t="s">
        <v>379</v>
      </c>
      <c r="M284" s="20" t="s">
        <v>380</v>
      </c>
    </row>
    <row r="285" spans="1:13" s="87" customFormat="1" ht="18" customHeight="1">
      <c r="A285" s="68" t="s">
        <v>54</v>
      </c>
      <c r="B285" s="96">
        <v>42814</v>
      </c>
      <c r="C285" s="68" t="s">
        <v>55</v>
      </c>
      <c r="D285" s="68" t="s">
        <v>282</v>
      </c>
      <c r="E285" s="68" t="s">
        <v>57</v>
      </c>
      <c r="F285" s="68" t="s">
        <v>17</v>
      </c>
      <c r="G285" s="88"/>
      <c r="H285" s="19">
        <v>700</v>
      </c>
      <c r="I285" s="117">
        <f t="shared" si="4"/>
        <v>1116947</v>
      </c>
      <c r="J285" s="68" t="s">
        <v>22</v>
      </c>
      <c r="K285" s="68" t="s">
        <v>381</v>
      </c>
      <c r="L285" s="68" t="s">
        <v>379</v>
      </c>
      <c r="M285" s="20" t="s">
        <v>380</v>
      </c>
    </row>
    <row r="286" spans="1:13" s="87" customFormat="1" ht="18" customHeight="1">
      <c r="A286" s="68" t="s">
        <v>54</v>
      </c>
      <c r="B286" s="96">
        <v>42814</v>
      </c>
      <c r="C286" s="68" t="s">
        <v>55</v>
      </c>
      <c r="D286" s="68" t="s">
        <v>283</v>
      </c>
      <c r="E286" s="68" t="s">
        <v>57</v>
      </c>
      <c r="F286" s="68" t="s">
        <v>17</v>
      </c>
      <c r="G286" s="88"/>
      <c r="H286" s="19">
        <v>1500</v>
      </c>
      <c r="I286" s="117">
        <f t="shared" si="4"/>
        <v>1115447</v>
      </c>
      <c r="J286" s="68" t="s">
        <v>22</v>
      </c>
      <c r="K286" s="68" t="s">
        <v>381</v>
      </c>
      <c r="L286" s="68" t="s">
        <v>379</v>
      </c>
      <c r="M286" s="20" t="s">
        <v>380</v>
      </c>
    </row>
    <row r="287" spans="1:13" s="87" customFormat="1" ht="18" customHeight="1">
      <c r="A287" s="68" t="s">
        <v>54</v>
      </c>
      <c r="B287" s="96">
        <v>42814</v>
      </c>
      <c r="C287" s="68" t="s">
        <v>55</v>
      </c>
      <c r="D287" s="68" t="s">
        <v>284</v>
      </c>
      <c r="E287" s="68" t="s">
        <v>57</v>
      </c>
      <c r="F287" s="68" t="s">
        <v>17</v>
      </c>
      <c r="G287" s="88"/>
      <c r="H287" s="19">
        <v>1000</v>
      </c>
      <c r="I287" s="117">
        <f t="shared" si="4"/>
        <v>1114447</v>
      </c>
      <c r="J287" s="68" t="s">
        <v>22</v>
      </c>
      <c r="K287" s="68" t="s">
        <v>381</v>
      </c>
      <c r="L287" s="68" t="s">
        <v>379</v>
      </c>
      <c r="M287" s="20" t="s">
        <v>380</v>
      </c>
    </row>
    <row r="288" spans="1:13" s="87" customFormat="1" ht="18" customHeight="1">
      <c r="A288" s="68" t="s">
        <v>54</v>
      </c>
      <c r="B288" s="96">
        <v>42814</v>
      </c>
      <c r="C288" s="68" t="s">
        <v>55</v>
      </c>
      <c r="D288" s="68" t="s">
        <v>285</v>
      </c>
      <c r="E288" s="68" t="s">
        <v>57</v>
      </c>
      <c r="F288" s="68" t="s">
        <v>17</v>
      </c>
      <c r="G288" s="88"/>
      <c r="H288" s="19">
        <v>1400</v>
      </c>
      <c r="I288" s="117">
        <f t="shared" si="4"/>
        <v>1113047</v>
      </c>
      <c r="J288" s="68" t="s">
        <v>22</v>
      </c>
      <c r="K288" s="68" t="s">
        <v>381</v>
      </c>
      <c r="L288" s="68" t="s">
        <v>379</v>
      </c>
      <c r="M288" s="20" t="s">
        <v>380</v>
      </c>
    </row>
    <row r="289" spans="1:13" s="87" customFormat="1" ht="18" customHeight="1">
      <c r="A289" s="68" t="s">
        <v>54</v>
      </c>
      <c r="B289" s="96">
        <v>42814</v>
      </c>
      <c r="C289" s="68" t="s">
        <v>55</v>
      </c>
      <c r="D289" s="68" t="s">
        <v>286</v>
      </c>
      <c r="E289" s="68" t="s">
        <v>57</v>
      </c>
      <c r="F289" s="68" t="s">
        <v>17</v>
      </c>
      <c r="G289" s="88"/>
      <c r="H289" s="19">
        <v>700</v>
      </c>
      <c r="I289" s="117">
        <f t="shared" si="4"/>
        <v>1112347</v>
      </c>
      <c r="J289" s="68" t="s">
        <v>22</v>
      </c>
      <c r="K289" s="68" t="s">
        <v>381</v>
      </c>
      <c r="L289" s="68" t="s">
        <v>379</v>
      </c>
      <c r="M289" s="20" t="s">
        <v>380</v>
      </c>
    </row>
    <row r="290" spans="1:13" s="87" customFormat="1" ht="18" customHeight="1">
      <c r="A290" s="68" t="s">
        <v>54</v>
      </c>
      <c r="B290" s="96">
        <v>42814</v>
      </c>
      <c r="C290" s="68" t="s">
        <v>55</v>
      </c>
      <c r="D290" s="68" t="s">
        <v>287</v>
      </c>
      <c r="E290" s="68" t="s">
        <v>57</v>
      </c>
      <c r="F290" s="68" t="s">
        <v>11</v>
      </c>
      <c r="G290" s="88"/>
      <c r="H290" s="19">
        <v>500</v>
      </c>
      <c r="I290" s="117">
        <f t="shared" si="4"/>
        <v>1111847</v>
      </c>
      <c r="J290" s="68" t="s">
        <v>20</v>
      </c>
      <c r="K290" s="68" t="s">
        <v>381</v>
      </c>
      <c r="L290" s="68" t="s">
        <v>369</v>
      </c>
      <c r="M290" s="20" t="s">
        <v>380</v>
      </c>
    </row>
    <row r="291" spans="1:13" s="87" customFormat="1" ht="18" customHeight="1">
      <c r="A291" s="68" t="s">
        <v>54</v>
      </c>
      <c r="B291" s="96">
        <v>42814</v>
      </c>
      <c r="C291" s="68" t="s">
        <v>55</v>
      </c>
      <c r="D291" s="68" t="s">
        <v>288</v>
      </c>
      <c r="E291" s="68" t="s">
        <v>57</v>
      </c>
      <c r="F291" s="68" t="s">
        <v>11</v>
      </c>
      <c r="G291" s="88"/>
      <c r="H291" s="19">
        <v>300</v>
      </c>
      <c r="I291" s="117">
        <f t="shared" si="4"/>
        <v>1111547</v>
      </c>
      <c r="J291" s="68" t="s">
        <v>20</v>
      </c>
      <c r="K291" s="68" t="s">
        <v>381</v>
      </c>
      <c r="L291" s="68" t="s">
        <v>369</v>
      </c>
      <c r="M291" s="20" t="s">
        <v>380</v>
      </c>
    </row>
    <row r="292" spans="1:13" s="87" customFormat="1" ht="18" customHeight="1">
      <c r="A292" s="68" t="s">
        <v>54</v>
      </c>
      <c r="B292" s="96">
        <v>42814</v>
      </c>
      <c r="C292" s="68" t="s">
        <v>55</v>
      </c>
      <c r="D292" s="68" t="s">
        <v>289</v>
      </c>
      <c r="E292" s="68" t="s">
        <v>57</v>
      </c>
      <c r="F292" s="68" t="s">
        <v>11</v>
      </c>
      <c r="G292" s="88"/>
      <c r="H292" s="19">
        <v>500</v>
      </c>
      <c r="I292" s="117">
        <f t="shared" si="4"/>
        <v>1111047</v>
      </c>
      <c r="J292" s="68" t="s">
        <v>20</v>
      </c>
      <c r="K292" s="68" t="s">
        <v>381</v>
      </c>
      <c r="L292" s="68" t="s">
        <v>369</v>
      </c>
      <c r="M292" s="20" t="s">
        <v>380</v>
      </c>
    </row>
    <row r="293" spans="1:13" s="87" customFormat="1" ht="18" customHeight="1">
      <c r="A293" s="68" t="s">
        <v>54</v>
      </c>
      <c r="B293" s="96">
        <v>42814</v>
      </c>
      <c r="C293" s="68" t="s">
        <v>55</v>
      </c>
      <c r="D293" s="68" t="s">
        <v>290</v>
      </c>
      <c r="E293" s="68" t="s">
        <v>57</v>
      </c>
      <c r="F293" s="68" t="s">
        <v>11</v>
      </c>
      <c r="G293" s="88"/>
      <c r="H293" s="19">
        <v>700</v>
      </c>
      <c r="I293" s="117">
        <f t="shared" si="4"/>
        <v>1110347</v>
      </c>
      <c r="J293" s="68" t="s">
        <v>27</v>
      </c>
      <c r="K293" s="68" t="s">
        <v>381</v>
      </c>
      <c r="L293" s="68" t="s">
        <v>370</v>
      </c>
      <c r="M293" s="20" t="s">
        <v>380</v>
      </c>
    </row>
    <row r="294" spans="1:13" s="87" customFormat="1" ht="18" customHeight="1">
      <c r="A294" s="68" t="s">
        <v>54</v>
      </c>
      <c r="B294" s="96">
        <v>42814</v>
      </c>
      <c r="C294" s="68" t="s">
        <v>55</v>
      </c>
      <c r="D294" s="68" t="s">
        <v>291</v>
      </c>
      <c r="E294" s="68" t="s">
        <v>57</v>
      </c>
      <c r="F294" s="68" t="s">
        <v>11</v>
      </c>
      <c r="G294" s="88"/>
      <c r="H294" s="19">
        <v>500</v>
      </c>
      <c r="I294" s="117">
        <f t="shared" si="4"/>
        <v>1109847</v>
      </c>
      <c r="J294" s="68" t="s">
        <v>27</v>
      </c>
      <c r="K294" s="68" t="s">
        <v>381</v>
      </c>
      <c r="L294" s="68" t="s">
        <v>370</v>
      </c>
      <c r="M294" s="20" t="s">
        <v>380</v>
      </c>
    </row>
    <row r="295" spans="1:13" s="87" customFormat="1" ht="18" customHeight="1">
      <c r="A295" s="68" t="s">
        <v>54</v>
      </c>
      <c r="B295" s="96">
        <v>42814</v>
      </c>
      <c r="C295" s="68" t="s">
        <v>55</v>
      </c>
      <c r="D295" s="68" t="s">
        <v>292</v>
      </c>
      <c r="E295" s="68" t="s">
        <v>57</v>
      </c>
      <c r="F295" s="68" t="s">
        <v>11</v>
      </c>
      <c r="G295" s="88"/>
      <c r="H295" s="19">
        <v>400</v>
      </c>
      <c r="I295" s="117">
        <f t="shared" si="4"/>
        <v>1109447</v>
      </c>
      <c r="J295" s="68" t="s">
        <v>27</v>
      </c>
      <c r="K295" s="68" t="s">
        <v>381</v>
      </c>
      <c r="L295" s="68" t="s">
        <v>370</v>
      </c>
      <c r="M295" s="20" t="s">
        <v>380</v>
      </c>
    </row>
    <row r="296" spans="1:13" s="87" customFormat="1" ht="18" customHeight="1">
      <c r="A296" s="68" t="s">
        <v>54</v>
      </c>
      <c r="B296" s="96">
        <v>42814</v>
      </c>
      <c r="C296" s="68" t="s">
        <v>55</v>
      </c>
      <c r="D296" s="68" t="s">
        <v>293</v>
      </c>
      <c r="E296" s="68" t="s">
        <v>57</v>
      </c>
      <c r="F296" s="68" t="s">
        <v>11</v>
      </c>
      <c r="G296" s="88"/>
      <c r="H296" s="19">
        <v>500</v>
      </c>
      <c r="I296" s="117">
        <f t="shared" si="4"/>
        <v>1108947</v>
      </c>
      <c r="J296" s="68" t="s">
        <v>27</v>
      </c>
      <c r="K296" s="68" t="s">
        <v>381</v>
      </c>
      <c r="L296" s="68" t="s">
        <v>370</v>
      </c>
      <c r="M296" s="20" t="s">
        <v>380</v>
      </c>
    </row>
    <row r="297" spans="1:13" s="87" customFormat="1" ht="18" customHeight="1">
      <c r="A297" s="68" t="s">
        <v>54</v>
      </c>
      <c r="B297" s="96">
        <v>42814</v>
      </c>
      <c r="C297" s="68" t="s">
        <v>224</v>
      </c>
      <c r="D297" s="68" t="s">
        <v>294</v>
      </c>
      <c r="E297" s="68" t="s">
        <v>63</v>
      </c>
      <c r="F297" s="68" t="s">
        <v>11</v>
      </c>
      <c r="G297" s="88"/>
      <c r="H297" s="19">
        <v>500</v>
      </c>
      <c r="I297" s="117">
        <f t="shared" si="4"/>
        <v>1108447</v>
      </c>
      <c r="J297" s="68" t="s">
        <v>27</v>
      </c>
      <c r="K297" s="68" t="s">
        <v>381</v>
      </c>
      <c r="L297" s="68" t="s">
        <v>370</v>
      </c>
      <c r="M297" s="20" t="s">
        <v>380</v>
      </c>
    </row>
    <row r="298" spans="1:13" s="87" customFormat="1" ht="18" customHeight="1">
      <c r="A298" s="68" t="s">
        <v>54</v>
      </c>
      <c r="B298" s="96">
        <v>42814</v>
      </c>
      <c r="C298" s="68" t="s">
        <v>246</v>
      </c>
      <c r="D298" s="68" t="s">
        <v>295</v>
      </c>
      <c r="E298" s="68" t="s">
        <v>63</v>
      </c>
      <c r="F298" s="68" t="s">
        <v>11</v>
      </c>
      <c r="G298" s="88"/>
      <c r="H298" s="19">
        <v>1100</v>
      </c>
      <c r="I298" s="117">
        <f t="shared" si="4"/>
        <v>1107347</v>
      </c>
      <c r="J298" s="68" t="s">
        <v>27</v>
      </c>
      <c r="K298" s="68" t="s">
        <v>381</v>
      </c>
      <c r="L298" s="68" t="s">
        <v>370</v>
      </c>
      <c r="M298" s="20" t="s">
        <v>380</v>
      </c>
    </row>
    <row r="299" spans="1:13" s="87" customFormat="1" ht="18" customHeight="1">
      <c r="A299" s="68" t="s">
        <v>54</v>
      </c>
      <c r="B299" s="96">
        <v>42814</v>
      </c>
      <c r="C299" s="68" t="s">
        <v>55</v>
      </c>
      <c r="D299" s="68" t="s">
        <v>108</v>
      </c>
      <c r="E299" s="68" t="s">
        <v>57</v>
      </c>
      <c r="F299" s="68" t="s">
        <v>11</v>
      </c>
      <c r="G299" s="88"/>
      <c r="H299" s="19">
        <v>1000</v>
      </c>
      <c r="I299" s="117">
        <f t="shared" si="4"/>
        <v>1106347</v>
      </c>
      <c r="J299" s="68" t="s">
        <v>27</v>
      </c>
      <c r="K299" s="68" t="s">
        <v>381</v>
      </c>
      <c r="L299" s="68" t="s">
        <v>370</v>
      </c>
      <c r="M299" s="20" t="s">
        <v>380</v>
      </c>
    </row>
    <row r="300" spans="1:13" s="87" customFormat="1" ht="18" customHeight="1">
      <c r="A300" s="68" t="s">
        <v>54</v>
      </c>
      <c r="B300" s="96">
        <v>42814</v>
      </c>
      <c r="C300" s="68" t="s">
        <v>55</v>
      </c>
      <c r="D300" s="68" t="s">
        <v>296</v>
      </c>
      <c r="E300" s="68" t="s">
        <v>57</v>
      </c>
      <c r="F300" s="68" t="s">
        <v>17</v>
      </c>
      <c r="G300" s="88"/>
      <c r="H300" s="19">
        <v>800</v>
      </c>
      <c r="I300" s="117">
        <f t="shared" si="4"/>
        <v>1105547</v>
      </c>
      <c r="J300" s="68" t="s">
        <v>22</v>
      </c>
      <c r="K300" s="68" t="s">
        <v>381</v>
      </c>
      <c r="L300" s="68" t="s">
        <v>379</v>
      </c>
      <c r="M300" s="20" t="s">
        <v>380</v>
      </c>
    </row>
    <row r="301" spans="1:13" s="87" customFormat="1" ht="18" customHeight="1">
      <c r="A301" s="68" t="s">
        <v>54</v>
      </c>
      <c r="B301" s="96">
        <v>42814</v>
      </c>
      <c r="C301" s="68" t="s">
        <v>139</v>
      </c>
      <c r="D301" s="68" t="s">
        <v>297</v>
      </c>
      <c r="E301" s="68" t="s">
        <v>76</v>
      </c>
      <c r="F301" s="68" t="s">
        <v>13</v>
      </c>
      <c r="G301" s="88"/>
      <c r="H301" s="19">
        <v>100</v>
      </c>
      <c r="I301" s="125">
        <f t="shared" si="4"/>
        <v>1105447</v>
      </c>
      <c r="J301" s="68" t="s">
        <v>19</v>
      </c>
      <c r="K301" s="68" t="s">
        <v>381</v>
      </c>
      <c r="L301" s="68" t="s">
        <v>374</v>
      </c>
      <c r="M301" s="20" t="s">
        <v>402</v>
      </c>
    </row>
    <row r="302" spans="1:13" s="87" customFormat="1" ht="18" customHeight="1">
      <c r="A302" s="68" t="s">
        <v>54</v>
      </c>
      <c r="B302" s="96">
        <v>42814</v>
      </c>
      <c r="C302" s="68" t="s">
        <v>55</v>
      </c>
      <c r="D302" s="68" t="s">
        <v>298</v>
      </c>
      <c r="E302" s="68" t="s">
        <v>57</v>
      </c>
      <c r="F302" s="68" t="s">
        <v>17</v>
      </c>
      <c r="G302" s="88"/>
      <c r="H302" s="19">
        <v>1000</v>
      </c>
      <c r="I302" s="117">
        <f t="shared" si="4"/>
        <v>1104447</v>
      </c>
      <c r="J302" s="68" t="s">
        <v>18</v>
      </c>
      <c r="K302" s="68" t="s">
        <v>381</v>
      </c>
      <c r="L302" s="68" t="s">
        <v>373</v>
      </c>
      <c r="M302" s="20" t="s">
        <v>380</v>
      </c>
    </row>
    <row r="303" spans="1:13" s="87" customFormat="1" ht="18" customHeight="1">
      <c r="A303" s="68" t="s">
        <v>54</v>
      </c>
      <c r="B303" s="96">
        <v>42814</v>
      </c>
      <c r="C303" s="68" t="s">
        <v>559</v>
      </c>
      <c r="D303" s="68" t="s">
        <v>564</v>
      </c>
      <c r="E303" s="68" t="s">
        <v>543</v>
      </c>
      <c r="F303" s="68" t="s">
        <v>17</v>
      </c>
      <c r="G303" s="88"/>
      <c r="H303" s="19">
        <v>1000</v>
      </c>
      <c r="I303" s="117">
        <f t="shared" si="4"/>
        <v>1103447</v>
      </c>
      <c r="J303" s="68" t="s">
        <v>18</v>
      </c>
      <c r="K303" s="68" t="s">
        <v>381</v>
      </c>
      <c r="L303" s="68" t="s">
        <v>373</v>
      </c>
      <c r="M303" s="20" t="s">
        <v>380</v>
      </c>
    </row>
    <row r="304" spans="1:13" s="87" customFormat="1" ht="18" customHeight="1">
      <c r="A304" s="68" t="s">
        <v>54</v>
      </c>
      <c r="B304" s="96">
        <v>42814</v>
      </c>
      <c r="C304" s="68" t="s">
        <v>55</v>
      </c>
      <c r="D304" s="68" t="s">
        <v>108</v>
      </c>
      <c r="E304" s="68" t="s">
        <v>57</v>
      </c>
      <c r="F304" s="68" t="s">
        <v>17</v>
      </c>
      <c r="G304" s="88"/>
      <c r="H304" s="19">
        <v>1000</v>
      </c>
      <c r="I304" s="117">
        <f t="shared" si="4"/>
        <v>1102447</v>
      </c>
      <c r="J304" s="68" t="s">
        <v>26</v>
      </c>
      <c r="K304" s="68" t="s">
        <v>381</v>
      </c>
      <c r="L304" s="68" t="s">
        <v>375</v>
      </c>
      <c r="M304" s="20" t="s">
        <v>380</v>
      </c>
    </row>
    <row r="305" spans="1:13" s="87" customFormat="1" ht="18" customHeight="1">
      <c r="A305" s="68" t="s">
        <v>54</v>
      </c>
      <c r="B305" s="96">
        <v>42815</v>
      </c>
      <c r="C305" s="68" t="s">
        <v>55</v>
      </c>
      <c r="D305" s="68" t="s">
        <v>299</v>
      </c>
      <c r="E305" s="68" t="s">
        <v>57</v>
      </c>
      <c r="F305" s="68" t="s">
        <v>17</v>
      </c>
      <c r="G305" s="88"/>
      <c r="H305" s="19">
        <v>800</v>
      </c>
      <c r="I305" s="117">
        <f t="shared" si="4"/>
        <v>1101647</v>
      </c>
      <c r="J305" s="68" t="s">
        <v>22</v>
      </c>
      <c r="K305" s="68" t="s">
        <v>381</v>
      </c>
      <c r="L305" s="68" t="s">
        <v>379</v>
      </c>
      <c r="M305" s="20" t="s">
        <v>380</v>
      </c>
    </row>
    <row r="306" spans="1:13" s="87" customFormat="1" ht="18" customHeight="1">
      <c r="A306" s="68" t="s">
        <v>54</v>
      </c>
      <c r="B306" s="96">
        <v>42815</v>
      </c>
      <c r="C306" s="68" t="s">
        <v>559</v>
      </c>
      <c r="D306" s="68" t="s">
        <v>564</v>
      </c>
      <c r="E306" s="68" t="s">
        <v>543</v>
      </c>
      <c r="F306" s="68" t="s">
        <v>17</v>
      </c>
      <c r="G306" s="88"/>
      <c r="H306" s="19">
        <v>1000</v>
      </c>
      <c r="I306" s="117">
        <f t="shared" si="4"/>
        <v>1100647</v>
      </c>
      <c r="J306" s="68" t="s">
        <v>22</v>
      </c>
      <c r="K306" s="68" t="s">
        <v>381</v>
      </c>
      <c r="L306" s="68" t="s">
        <v>379</v>
      </c>
      <c r="M306" s="20" t="s">
        <v>380</v>
      </c>
    </row>
    <row r="307" spans="1:13" s="87" customFormat="1" ht="18" customHeight="1">
      <c r="A307" s="68" t="s">
        <v>54</v>
      </c>
      <c r="B307" s="96">
        <v>42815</v>
      </c>
      <c r="C307" s="68" t="s">
        <v>55</v>
      </c>
      <c r="D307" s="68" t="s">
        <v>108</v>
      </c>
      <c r="E307" s="68" t="s">
        <v>57</v>
      </c>
      <c r="F307" s="68" t="s">
        <v>11</v>
      </c>
      <c r="G307" s="88"/>
      <c r="H307" s="19">
        <v>1000</v>
      </c>
      <c r="I307" s="117">
        <f t="shared" si="4"/>
        <v>1099647</v>
      </c>
      <c r="J307" s="68" t="s">
        <v>27</v>
      </c>
      <c r="K307" s="68" t="s">
        <v>381</v>
      </c>
      <c r="L307" s="68" t="s">
        <v>370</v>
      </c>
      <c r="M307" s="20" t="s">
        <v>380</v>
      </c>
    </row>
    <row r="308" spans="1:13" s="87" customFormat="1" ht="18" customHeight="1">
      <c r="A308" s="68" t="s">
        <v>54</v>
      </c>
      <c r="B308" s="96">
        <v>42815</v>
      </c>
      <c r="C308" s="68" t="s">
        <v>55</v>
      </c>
      <c r="D308" s="68" t="s">
        <v>302</v>
      </c>
      <c r="E308" s="68" t="s">
        <v>57</v>
      </c>
      <c r="F308" s="68" t="s">
        <v>11</v>
      </c>
      <c r="G308" s="88"/>
      <c r="H308" s="19">
        <v>500</v>
      </c>
      <c r="I308" s="117">
        <f t="shared" si="4"/>
        <v>1099147</v>
      </c>
      <c r="J308" s="68" t="s">
        <v>20</v>
      </c>
      <c r="K308" s="68" t="s">
        <v>381</v>
      </c>
      <c r="L308" s="68" t="s">
        <v>369</v>
      </c>
      <c r="M308" s="20" t="s">
        <v>380</v>
      </c>
    </row>
    <row r="309" spans="1:13" s="87" customFormat="1" ht="18" customHeight="1">
      <c r="A309" s="68" t="s">
        <v>54</v>
      </c>
      <c r="B309" s="96">
        <v>42815</v>
      </c>
      <c r="C309" s="68" t="s">
        <v>55</v>
      </c>
      <c r="D309" s="68" t="s">
        <v>303</v>
      </c>
      <c r="E309" s="68" t="s">
        <v>57</v>
      </c>
      <c r="F309" s="68" t="s">
        <v>11</v>
      </c>
      <c r="G309" s="88"/>
      <c r="H309" s="19">
        <v>300</v>
      </c>
      <c r="I309" s="117">
        <f t="shared" si="4"/>
        <v>1098847</v>
      </c>
      <c r="J309" s="68" t="s">
        <v>20</v>
      </c>
      <c r="K309" s="68" t="s">
        <v>381</v>
      </c>
      <c r="L309" s="68" t="s">
        <v>369</v>
      </c>
      <c r="M309" s="20" t="s">
        <v>380</v>
      </c>
    </row>
    <row r="310" spans="1:13" s="87" customFormat="1" ht="18" customHeight="1">
      <c r="A310" s="68" t="s">
        <v>54</v>
      </c>
      <c r="B310" s="96">
        <v>42815</v>
      </c>
      <c r="C310" s="68" t="s">
        <v>55</v>
      </c>
      <c r="D310" s="68" t="s">
        <v>304</v>
      </c>
      <c r="E310" s="68" t="s">
        <v>57</v>
      </c>
      <c r="F310" s="68" t="s">
        <v>11</v>
      </c>
      <c r="G310" s="88"/>
      <c r="H310" s="19">
        <v>700</v>
      </c>
      <c r="I310" s="117">
        <f t="shared" si="4"/>
        <v>1098147</v>
      </c>
      <c r="J310" s="68" t="s">
        <v>20</v>
      </c>
      <c r="K310" s="68" t="s">
        <v>381</v>
      </c>
      <c r="L310" s="68" t="s">
        <v>369</v>
      </c>
      <c r="M310" s="20" t="s">
        <v>380</v>
      </c>
    </row>
    <row r="311" spans="1:13" s="87" customFormat="1" ht="18" customHeight="1">
      <c r="A311" s="68" t="s">
        <v>54</v>
      </c>
      <c r="B311" s="96">
        <v>42815</v>
      </c>
      <c r="C311" s="68" t="s">
        <v>139</v>
      </c>
      <c r="D311" s="68" t="s">
        <v>305</v>
      </c>
      <c r="E311" s="68" t="s">
        <v>76</v>
      </c>
      <c r="F311" s="68" t="s">
        <v>17</v>
      </c>
      <c r="G311" s="88"/>
      <c r="H311" s="19">
        <v>300</v>
      </c>
      <c r="I311" s="117">
        <f t="shared" si="4"/>
        <v>1097847</v>
      </c>
      <c r="J311" s="68" t="s">
        <v>26</v>
      </c>
      <c r="K311" s="68" t="s">
        <v>381</v>
      </c>
      <c r="L311" s="68" t="s">
        <v>375</v>
      </c>
      <c r="M311" s="20" t="s">
        <v>380</v>
      </c>
    </row>
    <row r="312" spans="1:13" s="87" customFormat="1" ht="18" customHeight="1">
      <c r="A312" s="68" t="s">
        <v>54</v>
      </c>
      <c r="B312" s="96">
        <v>42815</v>
      </c>
      <c r="C312" s="68" t="s">
        <v>306</v>
      </c>
      <c r="D312" s="68" t="s">
        <v>137</v>
      </c>
      <c r="E312" s="68" t="s">
        <v>76</v>
      </c>
      <c r="F312" s="68" t="s">
        <v>17</v>
      </c>
      <c r="G312" s="88"/>
      <c r="H312" s="19">
        <v>100</v>
      </c>
      <c r="I312" s="117">
        <f t="shared" si="4"/>
        <v>1097747</v>
      </c>
      <c r="J312" s="68" t="s">
        <v>26</v>
      </c>
      <c r="K312" s="68" t="s">
        <v>381</v>
      </c>
      <c r="L312" s="68" t="s">
        <v>375</v>
      </c>
      <c r="M312" s="20" t="s">
        <v>380</v>
      </c>
    </row>
    <row r="313" spans="1:13" s="87" customFormat="1" ht="18" customHeight="1">
      <c r="A313" s="68" t="s">
        <v>54</v>
      </c>
      <c r="B313" s="96">
        <v>42815</v>
      </c>
      <c r="C313" s="68" t="s">
        <v>55</v>
      </c>
      <c r="D313" s="68" t="s">
        <v>307</v>
      </c>
      <c r="E313" s="68" t="s">
        <v>57</v>
      </c>
      <c r="F313" s="68" t="s">
        <v>17</v>
      </c>
      <c r="G313" s="88"/>
      <c r="H313" s="19">
        <v>400</v>
      </c>
      <c r="I313" s="117">
        <f t="shared" si="4"/>
        <v>1097347</v>
      </c>
      <c r="J313" s="68" t="s">
        <v>26</v>
      </c>
      <c r="K313" s="68" t="s">
        <v>381</v>
      </c>
      <c r="L313" s="68" t="s">
        <v>375</v>
      </c>
      <c r="M313" s="20" t="s">
        <v>380</v>
      </c>
    </row>
    <row r="314" spans="1:13" s="87" customFormat="1" ht="18" customHeight="1">
      <c r="A314" s="68" t="s">
        <v>54</v>
      </c>
      <c r="B314" s="96">
        <v>42815</v>
      </c>
      <c r="C314" s="68" t="s">
        <v>55</v>
      </c>
      <c r="D314" s="68" t="s">
        <v>308</v>
      </c>
      <c r="E314" s="68" t="s">
        <v>57</v>
      </c>
      <c r="F314" s="68" t="s">
        <v>17</v>
      </c>
      <c r="G314" s="88"/>
      <c r="H314" s="19">
        <v>1200</v>
      </c>
      <c r="I314" s="117">
        <f t="shared" si="4"/>
        <v>1096147</v>
      </c>
      <c r="J314" s="68" t="s">
        <v>26</v>
      </c>
      <c r="K314" s="68" t="s">
        <v>381</v>
      </c>
      <c r="L314" s="68" t="s">
        <v>375</v>
      </c>
      <c r="M314" s="20" t="s">
        <v>380</v>
      </c>
    </row>
    <row r="315" spans="1:13" s="87" customFormat="1" ht="18" customHeight="1">
      <c r="A315" s="68" t="s">
        <v>54</v>
      </c>
      <c r="B315" s="96">
        <v>42815</v>
      </c>
      <c r="C315" s="68" t="s">
        <v>55</v>
      </c>
      <c r="D315" s="68" t="s">
        <v>309</v>
      </c>
      <c r="E315" s="68" t="s">
        <v>57</v>
      </c>
      <c r="F315" s="68" t="s">
        <v>11</v>
      </c>
      <c r="G315" s="88"/>
      <c r="H315" s="19">
        <v>600</v>
      </c>
      <c r="I315" s="117">
        <f t="shared" si="4"/>
        <v>1095547</v>
      </c>
      <c r="J315" s="68" t="s">
        <v>27</v>
      </c>
      <c r="K315" s="68" t="s">
        <v>381</v>
      </c>
      <c r="L315" s="68" t="s">
        <v>370</v>
      </c>
      <c r="M315" s="20" t="s">
        <v>380</v>
      </c>
    </row>
    <row r="316" spans="1:13" s="87" customFormat="1" ht="18" customHeight="1">
      <c r="A316" s="68" t="s">
        <v>54</v>
      </c>
      <c r="B316" s="96">
        <v>42815</v>
      </c>
      <c r="C316" s="68" t="s">
        <v>55</v>
      </c>
      <c r="D316" s="68" t="s">
        <v>310</v>
      </c>
      <c r="E316" s="68" t="s">
        <v>57</v>
      </c>
      <c r="F316" s="68" t="s">
        <v>11</v>
      </c>
      <c r="G316" s="88"/>
      <c r="H316" s="19">
        <v>900</v>
      </c>
      <c r="I316" s="117">
        <f t="shared" si="4"/>
        <v>1094647</v>
      </c>
      <c r="J316" s="68" t="s">
        <v>27</v>
      </c>
      <c r="K316" s="68" t="s">
        <v>381</v>
      </c>
      <c r="L316" s="68" t="s">
        <v>370</v>
      </c>
      <c r="M316" s="20" t="s">
        <v>380</v>
      </c>
    </row>
    <row r="317" spans="1:13" s="87" customFormat="1" ht="18" customHeight="1">
      <c r="A317" s="68" t="s">
        <v>54</v>
      </c>
      <c r="B317" s="96">
        <v>42815</v>
      </c>
      <c r="C317" s="68" t="s">
        <v>55</v>
      </c>
      <c r="D317" s="68" t="s">
        <v>311</v>
      </c>
      <c r="E317" s="68" t="s">
        <v>57</v>
      </c>
      <c r="F317" s="68" t="s">
        <v>11</v>
      </c>
      <c r="G317" s="88"/>
      <c r="H317" s="19">
        <v>300</v>
      </c>
      <c r="I317" s="117">
        <f t="shared" si="4"/>
        <v>1094347</v>
      </c>
      <c r="J317" s="68" t="s">
        <v>27</v>
      </c>
      <c r="K317" s="68" t="s">
        <v>381</v>
      </c>
      <c r="L317" s="68" t="s">
        <v>370</v>
      </c>
      <c r="M317" s="20" t="s">
        <v>380</v>
      </c>
    </row>
    <row r="318" spans="1:13" s="87" customFormat="1" ht="18" customHeight="1">
      <c r="A318" s="68" t="s">
        <v>54</v>
      </c>
      <c r="B318" s="96">
        <v>42815</v>
      </c>
      <c r="C318" s="68" t="s">
        <v>55</v>
      </c>
      <c r="D318" s="68" t="s">
        <v>312</v>
      </c>
      <c r="E318" s="68" t="s">
        <v>57</v>
      </c>
      <c r="F318" s="68" t="s">
        <v>11</v>
      </c>
      <c r="G318" s="88"/>
      <c r="H318" s="19">
        <v>600</v>
      </c>
      <c r="I318" s="117">
        <f t="shared" si="4"/>
        <v>1093747</v>
      </c>
      <c r="J318" s="68" t="s">
        <v>27</v>
      </c>
      <c r="K318" s="68" t="s">
        <v>381</v>
      </c>
      <c r="L318" s="68" t="s">
        <v>370</v>
      </c>
      <c r="M318" s="20" t="s">
        <v>380</v>
      </c>
    </row>
    <row r="319" spans="1:13" s="87" customFormat="1" ht="18" customHeight="1">
      <c r="A319" s="68" t="s">
        <v>54</v>
      </c>
      <c r="B319" s="96">
        <v>42815</v>
      </c>
      <c r="C319" s="68" t="s">
        <v>111</v>
      </c>
      <c r="D319" s="68" t="s">
        <v>449</v>
      </c>
      <c r="E319" s="68" t="s">
        <v>111</v>
      </c>
      <c r="F319" s="68" t="s">
        <v>13</v>
      </c>
      <c r="G319" s="88"/>
      <c r="H319" s="19">
        <v>2000</v>
      </c>
      <c r="I319" s="117">
        <f t="shared" si="4"/>
        <v>1091747</v>
      </c>
      <c r="J319" s="68" t="s">
        <v>19</v>
      </c>
      <c r="K319" s="68" t="s">
        <v>381</v>
      </c>
      <c r="L319" s="68" t="s">
        <v>450</v>
      </c>
      <c r="M319" s="20" t="s">
        <v>380</v>
      </c>
    </row>
    <row r="320" spans="1:13" s="87" customFormat="1" ht="18" customHeight="1">
      <c r="A320" s="68" t="s">
        <v>54</v>
      </c>
      <c r="B320" s="96">
        <v>42815</v>
      </c>
      <c r="C320" s="68" t="s">
        <v>313</v>
      </c>
      <c r="D320" s="68" t="s">
        <v>314</v>
      </c>
      <c r="E320" s="68" t="s">
        <v>90</v>
      </c>
      <c r="F320" s="68" t="s">
        <v>13</v>
      </c>
      <c r="G320" s="88"/>
      <c r="H320" s="19">
        <v>3000</v>
      </c>
      <c r="I320" s="117">
        <f t="shared" si="4"/>
        <v>1088747</v>
      </c>
      <c r="J320" s="68" t="s">
        <v>12</v>
      </c>
      <c r="K320" s="68" t="s">
        <v>381</v>
      </c>
      <c r="L320" s="68" t="s">
        <v>403</v>
      </c>
      <c r="M320" s="20" t="s">
        <v>380</v>
      </c>
    </row>
    <row r="321" spans="1:13" s="87" customFormat="1" ht="18" customHeight="1">
      <c r="A321" s="68" t="s">
        <v>54</v>
      </c>
      <c r="B321" s="96">
        <v>42815</v>
      </c>
      <c r="C321" s="68" t="s">
        <v>55</v>
      </c>
      <c r="D321" s="68" t="s">
        <v>315</v>
      </c>
      <c r="E321" s="68" t="s">
        <v>57</v>
      </c>
      <c r="F321" s="68" t="s">
        <v>11</v>
      </c>
      <c r="G321" s="88"/>
      <c r="H321" s="19">
        <v>200</v>
      </c>
      <c r="I321" s="117">
        <f t="shared" si="4"/>
        <v>1088547</v>
      </c>
      <c r="J321" s="68" t="s">
        <v>12</v>
      </c>
      <c r="K321" s="68" t="s">
        <v>381</v>
      </c>
      <c r="L321" s="68" t="s">
        <v>376</v>
      </c>
      <c r="M321" s="20" t="s">
        <v>380</v>
      </c>
    </row>
    <row r="322" spans="1:13" s="87" customFormat="1" ht="18" customHeight="1">
      <c r="A322" s="68" t="s">
        <v>54</v>
      </c>
      <c r="B322" s="96">
        <v>42815</v>
      </c>
      <c r="C322" s="68" t="s">
        <v>55</v>
      </c>
      <c r="D322" s="68" t="s">
        <v>316</v>
      </c>
      <c r="E322" s="68" t="s">
        <v>57</v>
      </c>
      <c r="F322" s="68" t="s">
        <v>17</v>
      </c>
      <c r="G322" s="88"/>
      <c r="H322" s="19">
        <v>1000</v>
      </c>
      <c r="I322" s="117">
        <f t="shared" si="4"/>
        <v>1087547</v>
      </c>
      <c r="J322" s="68" t="s">
        <v>22</v>
      </c>
      <c r="K322" s="68" t="s">
        <v>381</v>
      </c>
      <c r="L322" s="68" t="s">
        <v>379</v>
      </c>
      <c r="M322" s="20" t="s">
        <v>380</v>
      </c>
    </row>
    <row r="323" spans="1:13" s="87" customFormat="1" ht="18" customHeight="1">
      <c r="A323" s="68" t="s">
        <v>54</v>
      </c>
      <c r="B323" s="96">
        <v>42815</v>
      </c>
      <c r="C323" s="68" t="s">
        <v>559</v>
      </c>
      <c r="D323" s="68" t="s">
        <v>564</v>
      </c>
      <c r="E323" s="68" t="s">
        <v>543</v>
      </c>
      <c r="F323" s="68" t="s">
        <v>17</v>
      </c>
      <c r="G323" s="88"/>
      <c r="H323" s="19">
        <v>1000</v>
      </c>
      <c r="I323" s="117">
        <f t="shared" si="4"/>
        <v>1086547</v>
      </c>
      <c r="J323" s="68" t="s">
        <v>22</v>
      </c>
      <c r="K323" s="68" t="s">
        <v>381</v>
      </c>
      <c r="L323" s="68" t="s">
        <v>379</v>
      </c>
      <c r="M323" s="20" t="s">
        <v>380</v>
      </c>
    </row>
    <row r="324" spans="1:13" s="87" customFormat="1" ht="18" customHeight="1">
      <c r="A324" s="68" t="s">
        <v>54</v>
      </c>
      <c r="B324" s="96">
        <v>42815</v>
      </c>
      <c r="C324" s="68" t="s">
        <v>153</v>
      </c>
      <c r="D324" s="68" t="s">
        <v>317</v>
      </c>
      <c r="E324" s="68" t="s">
        <v>76</v>
      </c>
      <c r="F324" s="68" t="s">
        <v>17</v>
      </c>
      <c r="G324" s="88"/>
      <c r="H324" s="19">
        <v>60</v>
      </c>
      <c r="I324" s="117">
        <f t="shared" ref="I324:I387" si="5">I323+G324-H324</f>
        <v>1086487</v>
      </c>
      <c r="J324" s="68" t="s">
        <v>18</v>
      </c>
      <c r="K324" s="68" t="s">
        <v>381</v>
      </c>
      <c r="L324" s="68" t="s">
        <v>398</v>
      </c>
      <c r="M324" s="20" t="s">
        <v>380</v>
      </c>
    </row>
    <row r="325" spans="1:13" s="87" customFormat="1" ht="18" customHeight="1">
      <c r="A325" s="68" t="s">
        <v>54</v>
      </c>
      <c r="B325" s="96">
        <v>42815</v>
      </c>
      <c r="C325" s="68" t="s">
        <v>55</v>
      </c>
      <c r="D325" s="68" t="s">
        <v>108</v>
      </c>
      <c r="E325" s="68" t="s">
        <v>57</v>
      </c>
      <c r="F325" s="68" t="s">
        <v>17</v>
      </c>
      <c r="G325" s="88"/>
      <c r="H325" s="19">
        <v>1000</v>
      </c>
      <c r="I325" s="117">
        <f t="shared" si="5"/>
        <v>1085487</v>
      </c>
      <c r="J325" s="68" t="s">
        <v>26</v>
      </c>
      <c r="K325" s="68" t="s">
        <v>381</v>
      </c>
      <c r="L325" s="68" t="s">
        <v>375</v>
      </c>
      <c r="M325" s="20" t="s">
        <v>380</v>
      </c>
    </row>
    <row r="326" spans="1:13" s="87" customFormat="1" ht="18" customHeight="1">
      <c r="A326" s="68" t="s">
        <v>54</v>
      </c>
      <c r="B326" s="96">
        <v>42816</v>
      </c>
      <c r="C326" s="68" t="s">
        <v>55</v>
      </c>
      <c r="D326" s="68" t="s">
        <v>108</v>
      </c>
      <c r="E326" s="68" t="s">
        <v>57</v>
      </c>
      <c r="F326" s="68" t="s">
        <v>11</v>
      </c>
      <c r="G326" s="88"/>
      <c r="H326" s="19">
        <v>1000</v>
      </c>
      <c r="I326" s="117">
        <f t="shared" si="5"/>
        <v>1084487</v>
      </c>
      <c r="J326" s="68" t="s">
        <v>27</v>
      </c>
      <c r="K326" s="68" t="s">
        <v>381</v>
      </c>
      <c r="L326" s="68" t="s">
        <v>370</v>
      </c>
      <c r="M326" s="20" t="s">
        <v>380</v>
      </c>
    </row>
    <row r="327" spans="1:13" s="87" customFormat="1" ht="18" customHeight="1">
      <c r="A327" s="68" t="s">
        <v>54</v>
      </c>
      <c r="B327" s="96">
        <v>42816</v>
      </c>
      <c r="C327" s="68" t="s">
        <v>55</v>
      </c>
      <c r="D327" s="68" t="s">
        <v>318</v>
      </c>
      <c r="E327" s="68" t="s">
        <v>57</v>
      </c>
      <c r="F327" s="68" t="s">
        <v>17</v>
      </c>
      <c r="G327" s="88"/>
      <c r="H327" s="19">
        <v>1200</v>
      </c>
      <c r="I327" s="117">
        <f t="shared" si="5"/>
        <v>1083287</v>
      </c>
      <c r="J327" s="68" t="s">
        <v>18</v>
      </c>
      <c r="K327" s="68" t="s">
        <v>381</v>
      </c>
      <c r="L327" s="68" t="s">
        <v>373</v>
      </c>
      <c r="M327" s="20" t="s">
        <v>380</v>
      </c>
    </row>
    <row r="328" spans="1:13" s="87" customFormat="1" ht="18" customHeight="1">
      <c r="A328" s="68" t="s">
        <v>54</v>
      </c>
      <c r="B328" s="96">
        <v>42816</v>
      </c>
      <c r="C328" s="68" t="s">
        <v>559</v>
      </c>
      <c r="D328" s="68" t="s">
        <v>564</v>
      </c>
      <c r="E328" s="68" t="s">
        <v>543</v>
      </c>
      <c r="F328" s="68" t="s">
        <v>17</v>
      </c>
      <c r="G328" s="88"/>
      <c r="H328" s="19">
        <v>1000</v>
      </c>
      <c r="I328" s="117">
        <f t="shared" si="5"/>
        <v>1082287</v>
      </c>
      <c r="J328" s="68" t="s">
        <v>18</v>
      </c>
      <c r="K328" s="68" t="s">
        <v>381</v>
      </c>
      <c r="L328" s="68" t="s">
        <v>373</v>
      </c>
      <c r="M328" s="20" t="s">
        <v>380</v>
      </c>
    </row>
    <row r="329" spans="1:13" s="87" customFormat="1" ht="18" customHeight="1">
      <c r="A329" s="68" t="s">
        <v>54</v>
      </c>
      <c r="B329" s="96">
        <v>42816</v>
      </c>
      <c r="C329" s="68" t="s">
        <v>55</v>
      </c>
      <c r="D329" s="68" t="s">
        <v>178</v>
      </c>
      <c r="E329" s="68" t="s">
        <v>57</v>
      </c>
      <c r="F329" s="68" t="s">
        <v>13</v>
      </c>
      <c r="G329" s="88"/>
      <c r="H329" s="19">
        <v>400</v>
      </c>
      <c r="I329" s="117">
        <f t="shared" si="5"/>
        <v>1081887</v>
      </c>
      <c r="J329" s="68" t="s">
        <v>19</v>
      </c>
      <c r="K329" s="68" t="s">
        <v>381</v>
      </c>
      <c r="L329" s="68" t="s">
        <v>374</v>
      </c>
      <c r="M329" s="20" t="s">
        <v>380</v>
      </c>
    </row>
    <row r="330" spans="1:13" s="87" customFormat="1" ht="18" customHeight="1">
      <c r="A330" s="68" t="s">
        <v>54</v>
      </c>
      <c r="B330" s="96">
        <v>42816</v>
      </c>
      <c r="C330" s="68" t="s">
        <v>111</v>
      </c>
      <c r="D330" s="68" t="s">
        <v>209</v>
      </c>
      <c r="E330" s="68" t="s">
        <v>111</v>
      </c>
      <c r="F330" s="68" t="s">
        <v>13</v>
      </c>
      <c r="G330" s="88"/>
      <c r="H330" s="19">
        <v>10000</v>
      </c>
      <c r="I330" s="117">
        <f t="shared" si="5"/>
        <v>1071887</v>
      </c>
      <c r="J330" s="68" t="s">
        <v>19</v>
      </c>
      <c r="K330" s="68" t="s">
        <v>381</v>
      </c>
      <c r="L330" s="68" t="s">
        <v>451</v>
      </c>
      <c r="M330" s="20" t="s">
        <v>380</v>
      </c>
    </row>
    <row r="331" spans="1:13" s="87" customFormat="1" ht="18" customHeight="1">
      <c r="A331" s="68" t="s">
        <v>54</v>
      </c>
      <c r="B331" s="96">
        <v>42816</v>
      </c>
      <c r="C331" s="68" t="s">
        <v>55</v>
      </c>
      <c r="D331" s="68" t="s">
        <v>319</v>
      </c>
      <c r="E331" s="68" t="s">
        <v>57</v>
      </c>
      <c r="F331" s="68" t="s">
        <v>11</v>
      </c>
      <c r="G331" s="88"/>
      <c r="H331" s="19">
        <v>1000</v>
      </c>
      <c r="I331" s="117">
        <f t="shared" si="5"/>
        <v>1070887</v>
      </c>
      <c r="J331" s="68" t="s">
        <v>12</v>
      </c>
      <c r="K331" s="68" t="s">
        <v>381</v>
      </c>
      <c r="L331" s="68" t="s">
        <v>376</v>
      </c>
      <c r="M331" s="20" t="s">
        <v>380</v>
      </c>
    </row>
    <row r="332" spans="1:13" s="87" customFormat="1" ht="18" customHeight="1">
      <c r="A332" s="68" t="s">
        <v>54</v>
      </c>
      <c r="B332" s="96">
        <v>42816</v>
      </c>
      <c r="C332" s="68" t="s">
        <v>246</v>
      </c>
      <c r="D332" s="68" t="s">
        <v>189</v>
      </c>
      <c r="E332" s="68" t="s">
        <v>63</v>
      </c>
      <c r="F332" s="68" t="s">
        <v>11</v>
      </c>
      <c r="G332" s="88"/>
      <c r="H332" s="19">
        <v>1100</v>
      </c>
      <c r="I332" s="117">
        <f t="shared" si="5"/>
        <v>1069787</v>
      </c>
      <c r="J332" s="68" t="s">
        <v>12</v>
      </c>
      <c r="K332" s="68" t="s">
        <v>381</v>
      </c>
      <c r="L332" s="68" t="s">
        <v>376</v>
      </c>
      <c r="M332" s="20" t="s">
        <v>380</v>
      </c>
    </row>
    <row r="333" spans="1:13" s="87" customFormat="1" ht="18" customHeight="1">
      <c r="A333" s="68" t="s">
        <v>54</v>
      </c>
      <c r="B333" s="96">
        <v>42816</v>
      </c>
      <c r="C333" s="68" t="s">
        <v>55</v>
      </c>
      <c r="D333" s="68" t="s">
        <v>320</v>
      </c>
      <c r="E333" s="68" t="s">
        <v>57</v>
      </c>
      <c r="F333" s="68" t="s">
        <v>11</v>
      </c>
      <c r="G333" s="88"/>
      <c r="H333" s="19">
        <v>700</v>
      </c>
      <c r="I333" s="117">
        <f t="shared" si="5"/>
        <v>1069087</v>
      </c>
      <c r="J333" s="68" t="s">
        <v>27</v>
      </c>
      <c r="K333" s="68" t="s">
        <v>381</v>
      </c>
      <c r="L333" s="68" t="s">
        <v>370</v>
      </c>
      <c r="M333" s="20" t="s">
        <v>380</v>
      </c>
    </row>
    <row r="334" spans="1:13" s="87" customFormat="1" ht="18" customHeight="1">
      <c r="A334" s="68" t="s">
        <v>54</v>
      </c>
      <c r="B334" s="96">
        <v>42816</v>
      </c>
      <c r="C334" s="68" t="s">
        <v>55</v>
      </c>
      <c r="D334" s="68" t="s">
        <v>321</v>
      </c>
      <c r="E334" s="68" t="s">
        <v>57</v>
      </c>
      <c r="F334" s="68" t="s">
        <v>11</v>
      </c>
      <c r="G334" s="88"/>
      <c r="H334" s="19">
        <v>500</v>
      </c>
      <c r="I334" s="117">
        <f t="shared" si="5"/>
        <v>1068587</v>
      </c>
      <c r="J334" s="68" t="s">
        <v>27</v>
      </c>
      <c r="K334" s="68" t="s">
        <v>381</v>
      </c>
      <c r="L334" s="68" t="s">
        <v>370</v>
      </c>
      <c r="M334" s="20" t="s">
        <v>380</v>
      </c>
    </row>
    <row r="335" spans="1:13" s="87" customFormat="1" ht="18" customHeight="1">
      <c r="A335" s="68" t="s">
        <v>54</v>
      </c>
      <c r="B335" s="96">
        <v>42816</v>
      </c>
      <c r="C335" s="68" t="s">
        <v>55</v>
      </c>
      <c r="D335" s="68" t="s">
        <v>322</v>
      </c>
      <c r="E335" s="68" t="s">
        <v>57</v>
      </c>
      <c r="F335" s="68" t="s">
        <v>11</v>
      </c>
      <c r="G335" s="88"/>
      <c r="H335" s="19">
        <v>800</v>
      </c>
      <c r="I335" s="117">
        <f t="shared" si="5"/>
        <v>1067787</v>
      </c>
      <c r="J335" s="68" t="s">
        <v>27</v>
      </c>
      <c r="K335" s="68" t="s">
        <v>381</v>
      </c>
      <c r="L335" s="68" t="s">
        <v>370</v>
      </c>
      <c r="M335" s="20" t="s">
        <v>380</v>
      </c>
    </row>
    <row r="336" spans="1:13" s="87" customFormat="1" ht="18" customHeight="1">
      <c r="A336" s="68" t="s">
        <v>54</v>
      </c>
      <c r="B336" s="96">
        <v>42816</v>
      </c>
      <c r="C336" s="68" t="s">
        <v>55</v>
      </c>
      <c r="D336" s="68" t="s">
        <v>323</v>
      </c>
      <c r="E336" s="68" t="s">
        <v>57</v>
      </c>
      <c r="F336" s="68" t="s">
        <v>11</v>
      </c>
      <c r="G336" s="88"/>
      <c r="H336" s="19">
        <v>600</v>
      </c>
      <c r="I336" s="117">
        <f t="shared" si="5"/>
        <v>1067187</v>
      </c>
      <c r="J336" s="68" t="s">
        <v>27</v>
      </c>
      <c r="K336" s="68" t="s">
        <v>381</v>
      </c>
      <c r="L336" s="68" t="s">
        <v>370</v>
      </c>
      <c r="M336" s="20" t="s">
        <v>380</v>
      </c>
    </row>
    <row r="337" spans="1:13" s="87" customFormat="1" ht="18" customHeight="1">
      <c r="A337" s="68" t="s">
        <v>54</v>
      </c>
      <c r="B337" s="96">
        <v>42816</v>
      </c>
      <c r="C337" s="68" t="s">
        <v>224</v>
      </c>
      <c r="D337" s="68" t="s">
        <v>324</v>
      </c>
      <c r="E337" s="68" t="s">
        <v>63</v>
      </c>
      <c r="F337" s="68" t="s">
        <v>11</v>
      </c>
      <c r="G337" s="88"/>
      <c r="H337" s="19">
        <v>500</v>
      </c>
      <c r="I337" s="117">
        <f t="shared" si="5"/>
        <v>1066687</v>
      </c>
      <c r="J337" s="68" t="s">
        <v>27</v>
      </c>
      <c r="K337" s="68" t="s">
        <v>381</v>
      </c>
      <c r="L337" s="68" t="s">
        <v>370</v>
      </c>
      <c r="M337" s="20" t="s">
        <v>380</v>
      </c>
    </row>
    <row r="338" spans="1:13" s="87" customFormat="1" ht="18" customHeight="1">
      <c r="A338" s="68" t="s">
        <v>54</v>
      </c>
      <c r="B338" s="96">
        <v>42816</v>
      </c>
      <c r="C338" s="68" t="s">
        <v>55</v>
      </c>
      <c r="D338" s="68" t="s">
        <v>325</v>
      </c>
      <c r="E338" s="68" t="s">
        <v>57</v>
      </c>
      <c r="F338" s="68" t="s">
        <v>11</v>
      </c>
      <c r="G338" s="88"/>
      <c r="H338" s="19">
        <v>700</v>
      </c>
      <c r="I338" s="117">
        <f t="shared" si="5"/>
        <v>1065987</v>
      </c>
      <c r="J338" s="68" t="s">
        <v>20</v>
      </c>
      <c r="K338" s="68" t="s">
        <v>381</v>
      </c>
      <c r="L338" s="68" t="s">
        <v>369</v>
      </c>
      <c r="M338" s="20" t="s">
        <v>380</v>
      </c>
    </row>
    <row r="339" spans="1:13" s="87" customFormat="1" ht="18" customHeight="1">
      <c r="A339" s="68" t="s">
        <v>54</v>
      </c>
      <c r="B339" s="96">
        <v>42816</v>
      </c>
      <c r="C339" s="68" t="s">
        <v>55</v>
      </c>
      <c r="D339" s="68" t="s">
        <v>326</v>
      </c>
      <c r="E339" s="68" t="s">
        <v>57</v>
      </c>
      <c r="F339" s="68" t="s">
        <v>11</v>
      </c>
      <c r="G339" s="88"/>
      <c r="H339" s="19">
        <v>300</v>
      </c>
      <c r="I339" s="117">
        <f t="shared" si="5"/>
        <v>1065687</v>
      </c>
      <c r="J339" s="68" t="s">
        <v>20</v>
      </c>
      <c r="K339" s="68" t="s">
        <v>381</v>
      </c>
      <c r="L339" s="68" t="s">
        <v>369</v>
      </c>
      <c r="M339" s="20" t="s">
        <v>380</v>
      </c>
    </row>
    <row r="340" spans="1:13" s="87" customFormat="1" ht="18" customHeight="1">
      <c r="A340" s="68" t="s">
        <v>54</v>
      </c>
      <c r="B340" s="96">
        <v>42816</v>
      </c>
      <c r="C340" s="68" t="s">
        <v>55</v>
      </c>
      <c r="D340" s="68" t="s">
        <v>327</v>
      </c>
      <c r="E340" s="68" t="s">
        <v>57</v>
      </c>
      <c r="F340" s="68" t="s">
        <v>11</v>
      </c>
      <c r="G340" s="88"/>
      <c r="H340" s="19">
        <v>500</v>
      </c>
      <c r="I340" s="117">
        <f t="shared" si="5"/>
        <v>1065187</v>
      </c>
      <c r="J340" s="68" t="s">
        <v>20</v>
      </c>
      <c r="K340" s="68" t="s">
        <v>381</v>
      </c>
      <c r="L340" s="68" t="s">
        <v>369</v>
      </c>
      <c r="M340" s="20" t="s">
        <v>380</v>
      </c>
    </row>
    <row r="341" spans="1:13" s="87" customFormat="1" ht="18" customHeight="1">
      <c r="A341" s="68" t="s">
        <v>54</v>
      </c>
      <c r="B341" s="96">
        <v>42816</v>
      </c>
      <c r="C341" s="68" t="s">
        <v>246</v>
      </c>
      <c r="D341" s="68" t="s">
        <v>328</v>
      </c>
      <c r="E341" s="68" t="s">
        <v>63</v>
      </c>
      <c r="F341" s="68" t="s">
        <v>11</v>
      </c>
      <c r="G341" s="88"/>
      <c r="H341" s="19">
        <v>1100</v>
      </c>
      <c r="I341" s="117">
        <f t="shared" si="5"/>
        <v>1064087</v>
      </c>
      <c r="J341" s="68" t="s">
        <v>20</v>
      </c>
      <c r="K341" s="68" t="s">
        <v>381</v>
      </c>
      <c r="L341" s="68" t="s">
        <v>369</v>
      </c>
      <c r="M341" s="20" t="s">
        <v>380</v>
      </c>
    </row>
    <row r="342" spans="1:13" s="87" customFormat="1" ht="18" customHeight="1">
      <c r="A342" s="68" t="s">
        <v>54</v>
      </c>
      <c r="B342" s="96">
        <v>42816</v>
      </c>
      <c r="C342" s="68" t="s">
        <v>329</v>
      </c>
      <c r="D342" s="68" t="s">
        <v>330</v>
      </c>
      <c r="E342" s="68" t="s">
        <v>86</v>
      </c>
      <c r="F342" s="68" t="s">
        <v>14</v>
      </c>
      <c r="G342" s="88"/>
      <c r="H342" s="19">
        <v>10000</v>
      </c>
      <c r="I342" s="117">
        <f t="shared" si="5"/>
        <v>1054087</v>
      </c>
      <c r="J342" s="68" t="s">
        <v>21</v>
      </c>
      <c r="K342" s="68" t="s">
        <v>381</v>
      </c>
      <c r="L342" s="68" t="s">
        <v>416</v>
      </c>
      <c r="M342" s="20" t="s">
        <v>380</v>
      </c>
    </row>
    <row r="343" spans="1:13" s="87" customFormat="1" ht="18" customHeight="1">
      <c r="A343" s="68" t="s">
        <v>54</v>
      </c>
      <c r="B343" s="96">
        <v>42816</v>
      </c>
      <c r="C343" s="68" t="s">
        <v>139</v>
      </c>
      <c r="D343" s="68" t="s">
        <v>331</v>
      </c>
      <c r="E343" s="68" t="s">
        <v>76</v>
      </c>
      <c r="F343" s="68" t="s">
        <v>13</v>
      </c>
      <c r="G343" s="88"/>
      <c r="H343" s="19">
        <v>500</v>
      </c>
      <c r="I343" s="117">
        <f t="shared" si="5"/>
        <v>1053587</v>
      </c>
      <c r="J343" s="68" t="s">
        <v>19</v>
      </c>
      <c r="K343" s="68" t="s">
        <v>381</v>
      </c>
      <c r="L343" s="68" t="s">
        <v>452</v>
      </c>
      <c r="M343" s="20" t="s">
        <v>380</v>
      </c>
    </row>
    <row r="344" spans="1:13" s="87" customFormat="1" ht="18" customHeight="1">
      <c r="A344" s="68" t="s">
        <v>54</v>
      </c>
      <c r="B344" s="96">
        <v>42816</v>
      </c>
      <c r="C344" s="68" t="s">
        <v>55</v>
      </c>
      <c r="D344" s="68" t="s">
        <v>108</v>
      </c>
      <c r="E344" s="68" t="s">
        <v>57</v>
      </c>
      <c r="F344" s="68" t="s">
        <v>17</v>
      </c>
      <c r="G344" s="88"/>
      <c r="H344" s="19">
        <v>1000</v>
      </c>
      <c r="I344" s="117">
        <f t="shared" si="5"/>
        <v>1052587</v>
      </c>
      <c r="J344" s="68" t="s">
        <v>26</v>
      </c>
      <c r="K344" s="68" t="s">
        <v>381</v>
      </c>
      <c r="L344" s="68" t="s">
        <v>375</v>
      </c>
      <c r="M344" s="20" t="s">
        <v>380</v>
      </c>
    </row>
    <row r="345" spans="1:13" s="87" customFormat="1" ht="18" customHeight="1">
      <c r="A345" s="68" t="s">
        <v>54</v>
      </c>
      <c r="B345" s="96">
        <v>42816</v>
      </c>
      <c r="C345" s="68" t="s">
        <v>111</v>
      </c>
      <c r="D345" s="68" t="s">
        <v>565</v>
      </c>
      <c r="E345" s="68" t="s">
        <v>111</v>
      </c>
      <c r="F345" s="68" t="s">
        <v>13</v>
      </c>
      <c r="G345" s="88"/>
      <c r="H345" s="19">
        <v>1000</v>
      </c>
      <c r="I345" s="117">
        <f t="shared" si="5"/>
        <v>1051587</v>
      </c>
      <c r="J345" s="68" t="s">
        <v>19</v>
      </c>
      <c r="K345" s="68" t="s">
        <v>381</v>
      </c>
      <c r="L345" s="68" t="s">
        <v>451</v>
      </c>
      <c r="M345" s="20" t="s">
        <v>380</v>
      </c>
    </row>
    <row r="346" spans="1:13" s="87" customFormat="1" ht="18" customHeight="1">
      <c r="A346" s="68" t="s">
        <v>54</v>
      </c>
      <c r="B346" s="96">
        <v>42817</v>
      </c>
      <c r="C346" s="68" t="s">
        <v>332</v>
      </c>
      <c r="D346" s="68" t="s">
        <v>333</v>
      </c>
      <c r="E346" s="68" t="s">
        <v>332</v>
      </c>
      <c r="F346" s="68" t="s">
        <v>11</v>
      </c>
      <c r="G346" s="88"/>
      <c r="H346" s="19">
        <v>60000</v>
      </c>
      <c r="I346" s="117">
        <f t="shared" si="5"/>
        <v>991587</v>
      </c>
      <c r="J346" s="68" t="s">
        <v>15</v>
      </c>
      <c r="K346" s="68" t="s">
        <v>381</v>
      </c>
      <c r="L346" s="68" t="s">
        <v>421</v>
      </c>
      <c r="M346" s="20" t="s">
        <v>380</v>
      </c>
    </row>
    <row r="347" spans="1:13" s="87" customFormat="1" ht="18" customHeight="1">
      <c r="A347" s="68" t="s">
        <v>54</v>
      </c>
      <c r="B347" s="96">
        <v>42817</v>
      </c>
      <c r="C347" s="68" t="s">
        <v>55</v>
      </c>
      <c r="D347" s="68" t="s">
        <v>334</v>
      </c>
      <c r="E347" s="68" t="s">
        <v>57</v>
      </c>
      <c r="F347" s="68" t="s">
        <v>11</v>
      </c>
      <c r="G347" s="88"/>
      <c r="H347" s="19">
        <v>700</v>
      </c>
      <c r="I347" s="117">
        <f t="shared" si="5"/>
        <v>990887</v>
      </c>
      <c r="J347" s="68" t="s">
        <v>20</v>
      </c>
      <c r="K347" s="68" t="s">
        <v>381</v>
      </c>
      <c r="L347" s="68" t="s">
        <v>369</v>
      </c>
      <c r="M347" s="20" t="s">
        <v>380</v>
      </c>
    </row>
    <row r="348" spans="1:13" s="87" customFormat="1" ht="18" customHeight="1">
      <c r="A348" s="68" t="s">
        <v>54</v>
      </c>
      <c r="B348" s="96">
        <v>42817</v>
      </c>
      <c r="C348" s="68" t="s">
        <v>55</v>
      </c>
      <c r="D348" s="68" t="s">
        <v>335</v>
      </c>
      <c r="E348" s="68" t="s">
        <v>57</v>
      </c>
      <c r="F348" s="68" t="s">
        <v>11</v>
      </c>
      <c r="G348" s="88"/>
      <c r="H348" s="19">
        <v>300</v>
      </c>
      <c r="I348" s="117">
        <f t="shared" si="5"/>
        <v>990587</v>
      </c>
      <c r="J348" s="68" t="s">
        <v>20</v>
      </c>
      <c r="K348" s="68" t="s">
        <v>381</v>
      </c>
      <c r="L348" s="68" t="s">
        <v>369</v>
      </c>
      <c r="M348" s="20" t="s">
        <v>380</v>
      </c>
    </row>
    <row r="349" spans="1:13" s="87" customFormat="1" ht="18" customHeight="1">
      <c r="A349" s="68" t="s">
        <v>54</v>
      </c>
      <c r="B349" s="96">
        <v>42817</v>
      </c>
      <c r="C349" s="68" t="s">
        <v>55</v>
      </c>
      <c r="D349" s="68" t="s">
        <v>336</v>
      </c>
      <c r="E349" s="68" t="s">
        <v>57</v>
      </c>
      <c r="F349" s="68" t="s">
        <v>11</v>
      </c>
      <c r="G349" s="88"/>
      <c r="H349" s="19">
        <v>500</v>
      </c>
      <c r="I349" s="117">
        <f t="shared" si="5"/>
        <v>990087</v>
      </c>
      <c r="J349" s="68" t="s">
        <v>20</v>
      </c>
      <c r="K349" s="68" t="s">
        <v>381</v>
      </c>
      <c r="L349" s="68" t="s">
        <v>369</v>
      </c>
      <c r="M349" s="20" t="s">
        <v>380</v>
      </c>
    </row>
    <row r="350" spans="1:13" s="87" customFormat="1" ht="18" customHeight="1">
      <c r="A350" s="68" t="s">
        <v>54</v>
      </c>
      <c r="B350" s="96">
        <v>42817</v>
      </c>
      <c r="C350" s="68" t="s">
        <v>55</v>
      </c>
      <c r="D350" s="68" t="s">
        <v>337</v>
      </c>
      <c r="E350" s="68" t="s">
        <v>57</v>
      </c>
      <c r="F350" s="68" t="s">
        <v>11</v>
      </c>
      <c r="G350" s="88"/>
      <c r="H350" s="19">
        <v>500</v>
      </c>
      <c r="I350" s="117">
        <f t="shared" si="5"/>
        <v>989587</v>
      </c>
      <c r="J350" s="68" t="s">
        <v>12</v>
      </c>
      <c r="K350" s="68" t="s">
        <v>381</v>
      </c>
      <c r="L350" s="68" t="s">
        <v>376</v>
      </c>
      <c r="M350" s="20" t="s">
        <v>380</v>
      </c>
    </row>
    <row r="351" spans="1:13" s="87" customFormat="1" ht="18" customHeight="1">
      <c r="A351" s="68" t="s">
        <v>54</v>
      </c>
      <c r="B351" s="96">
        <v>42817</v>
      </c>
      <c r="C351" s="68" t="s">
        <v>55</v>
      </c>
      <c r="D351" s="68" t="s">
        <v>338</v>
      </c>
      <c r="E351" s="68" t="s">
        <v>57</v>
      </c>
      <c r="F351" s="68" t="s">
        <v>11</v>
      </c>
      <c r="G351" s="88"/>
      <c r="H351" s="19">
        <v>300</v>
      </c>
      <c r="I351" s="117">
        <f t="shared" si="5"/>
        <v>989287</v>
      </c>
      <c r="J351" s="68" t="s">
        <v>12</v>
      </c>
      <c r="K351" s="68" t="s">
        <v>381</v>
      </c>
      <c r="L351" s="68" t="s">
        <v>376</v>
      </c>
      <c r="M351" s="20" t="s">
        <v>380</v>
      </c>
    </row>
    <row r="352" spans="1:13" s="87" customFormat="1" ht="18" customHeight="1">
      <c r="A352" s="68" t="s">
        <v>54</v>
      </c>
      <c r="B352" s="96">
        <v>42817</v>
      </c>
      <c r="C352" s="68" t="s">
        <v>55</v>
      </c>
      <c r="D352" s="68" t="s">
        <v>339</v>
      </c>
      <c r="E352" s="68" t="s">
        <v>57</v>
      </c>
      <c r="F352" s="68" t="s">
        <v>11</v>
      </c>
      <c r="G352" s="88"/>
      <c r="H352" s="19">
        <v>700</v>
      </c>
      <c r="I352" s="117">
        <f t="shared" si="5"/>
        <v>988587</v>
      </c>
      <c r="J352" s="68" t="s">
        <v>12</v>
      </c>
      <c r="K352" s="68" t="s">
        <v>381</v>
      </c>
      <c r="L352" s="68" t="s">
        <v>376</v>
      </c>
      <c r="M352" s="20" t="s">
        <v>380</v>
      </c>
    </row>
    <row r="353" spans="1:13" s="87" customFormat="1" ht="18" customHeight="1">
      <c r="A353" s="68" t="s">
        <v>54</v>
      </c>
      <c r="B353" s="96">
        <v>42817</v>
      </c>
      <c r="C353" s="68" t="s">
        <v>55</v>
      </c>
      <c r="D353" s="68" t="s">
        <v>340</v>
      </c>
      <c r="E353" s="68" t="s">
        <v>57</v>
      </c>
      <c r="F353" s="68" t="s">
        <v>11</v>
      </c>
      <c r="G353" s="88"/>
      <c r="H353" s="19">
        <v>700</v>
      </c>
      <c r="I353" s="117">
        <f t="shared" si="5"/>
        <v>987887</v>
      </c>
      <c r="J353" s="68" t="s">
        <v>27</v>
      </c>
      <c r="K353" s="68" t="s">
        <v>381</v>
      </c>
      <c r="L353" s="68" t="s">
        <v>370</v>
      </c>
      <c r="M353" s="20" t="s">
        <v>380</v>
      </c>
    </row>
    <row r="354" spans="1:13" s="87" customFormat="1" ht="18" customHeight="1">
      <c r="A354" s="68" t="s">
        <v>54</v>
      </c>
      <c r="B354" s="96">
        <v>42817</v>
      </c>
      <c r="C354" s="68" t="s">
        <v>55</v>
      </c>
      <c r="D354" s="68" t="s">
        <v>341</v>
      </c>
      <c r="E354" s="68" t="s">
        <v>57</v>
      </c>
      <c r="F354" s="68" t="s">
        <v>11</v>
      </c>
      <c r="G354" s="88"/>
      <c r="H354" s="19">
        <v>800</v>
      </c>
      <c r="I354" s="117">
        <f t="shared" si="5"/>
        <v>987087</v>
      </c>
      <c r="J354" s="68" t="s">
        <v>27</v>
      </c>
      <c r="K354" s="68" t="s">
        <v>381</v>
      </c>
      <c r="L354" s="68" t="s">
        <v>370</v>
      </c>
      <c r="M354" s="20" t="s">
        <v>380</v>
      </c>
    </row>
    <row r="355" spans="1:13" s="87" customFormat="1" ht="18" customHeight="1">
      <c r="A355" s="68" t="s">
        <v>54</v>
      </c>
      <c r="B355" s="96">
        <v>42817</v>
      </c>
      <c r="C355" s="68" t="s">
        <v>55</v>
      </c>
      <c r="D355" s="68" t="s">
        <v>342</v>
      </c>
      <c r="E355" s="68" t="s">
        <v>57</v>
      </c>
      <c r="F355" s="68" t="s">
        <v>11</v>
      </c>
      <c r="G355" s="88"/>
      <c r="H355" s="19">
        <v>600</v>
      </c>
      <c r="I355" s="117">
        <f t="shared" si="5"/>
        <v>986487</v>
      </c>
      <c r="J355" s="68" t="s">
        <v>27</v>
      </c>
      <c r="K355" s="68" t="s">
        <v>381</v>
      </c>
      <c r="L355" s="68" t="s">
        <v>370</v>
      </c>
      <c r="M355" s="20" t="s">
        <v>380</v>
      </c>
    </row>
    <row r="356" spans="1:13" s="87" customFormat="1" ht="18" customHeight="1">
      <c r="A356" s="68" t="s">
        <v>54</v>
      </c>
      <c r="B356" s="96">
        <v>42817</v>
      </c>
      <c r="C356" s="68" t="s">
        <v>246</v>
      </c>
      <c r="D356" s="68" t="s">
        <v>189</v>
      </c>
      <c r="E356" s="68" t="s">
        <v>63</v>
      </c>
      <c r="F356" s="68" t="s">
        <v>11</v>
      </c>
      <c r="G356" s="88"/>
      <c r="H356" s="19">
        <v>1100</v>
      </c>
      <c r="I356" s="117">
        <f t="shared" si="5"/>
        <v>985387</v>
      </c>
      <c r="J356" s="68" t="s">
        <v>27</v>
      </c>
      <c r="K356" s="68" t="s">
        <v>381</v>
      </c>
      <c r="L356" s="68" t="s">
        <v>370</v>
      </c>
      <c r="M356" s="20" t="s">
        <v>380</v>
      </c>
    </row>
    <row r="357" spans="1:13" s="87" customFormat="1" ht="18" customHeight="1">
      <c r="A357" s="68" t="s">
        <v>54</v>
      </c>
      <c r="B357" s="96">
        <v>42817</v>
      </c>
      <c r="C357" s="68" t="s">
        <v>111</v>
      </c>
      <c r="D357" s="68" t="s">
        <v>566</v>
      </c>
      <c r="E357" s="68" t="s">
        <v>111</v>
      </c>
      <c r="F357" s="68" t="s">
        <v>13</v>
      </c>
      <c r="G357" s="88"/>
      <c r="H357" s="19">
        <v>1000</v>
      </c>
      <c r="I357" s="117">
        <f t="shared" si="5"/>
        <v>984387</v>
      </c>
      <c r="J357" s="68" t="s">
        <v>19</v>
      </c>
      <c r="K357" s="68" t="s">
        <v>381</v>
      </c>
      <c r="L357" s="68" t="s">
        <v>453</v>
      </c>
      <c r="M357" s="20" t="s">
        <v>380</v>
      </c>
    </row>
    <row r="358" spans="1:13" s="94" customFormat="1" ht="18" customHeight="1">
      <c r="A358" s="68" t="s">
        <v>54</v>
      </c>
      <c r="B358" s="107">
        <v>42817</v>
      </c>
      <c r="C358" s="90" t="s">
        <v>344</v>
      </c>
      <c r="D358" s="90"/>
      <c r="E358" s="90"/>
      <c r="F358" s="90"/>
      <c r="G358" s="92">
        <v>2000000</v>
      </c>
      <c r="H358" s="93"/>
      <c r="I358" s="117">
        <f t="shared" si="5"/>
        <v>2984387</v>
      </c>
      <c r="J358" s="90"/>
      <c r="K358" s="68" t="s">
        <v>381</v>
      </c>
      <c r="L358" s="90"/>
      <c r="M358" s="20" t="s">
        <v>380</v>
      </c>
    </row>
    <row r="359" spans="1:13" s="87" customFormat="1" ht="18" customHeight="1">
      <c r="A359" s="68" t="s">
        <v>54</v>
      </c>
      <c r="B359" s="96">
        <v>42817</v>
      </c>
      <c r="C359" s="68" t="s">
        <v>343</v>
      </c>
      <c r="D359" s="68" t="s">
        <v>567</v>
      </c>
      <c r="E359" s="68" t="s">
        <v>541</v>
      </c>
      <c r="F359" s="68" t="s">
        <v>17</v>
      </c>
      <c r="G359" s="88"/>
      <c r="H359" s="19">
        <v>400000</v>
      </c>
      <c r="I359" s="117">
        <f t="shared" si="5"/>
        <v>2584387</v>
      </c>
      <c r="J359" s="68" t="s">
        <v>21</v>
      </c>
      <c r="K359" s="68" t="s">
        <v>381</v>
      </c>
      <c r="L359" s="68" t="s">
        <v>417</v>
      </c>
      <c r="M359" s="20" t="s">
        <v>380</v>
      </c>
    </row>
    <row r="360" spans="1:13" s="87" customFormat="1" ht="18" customHeight="1">
      <c r="A360" s="68" t="s">
        <v>54</v>
      </c>
      <c r="B360" s="96">
        <v>42817</v>
      </c>
      <c r="C360" s="68" t="s">
        <v>55</v>
      </c>
      <c r="D360" s="68" t="s">
        <v>542</v>
      </c>
      <c r="E360" s="68" t="s">
        <v>57</v>
      </c>
      <c r="F360" s="68" t="s">
        <v>13</v>
      </c>
      <c r="G360" s="88"/>
      <c r="H360" s="19">
        <v>700</v>
      </c>
      <c r="I360" s="117">
        <f t="shared" si="5"/>
        <v>2583687</v>
      </c>
      <c r="J360" s="68" t="s">
        <v>19</v>
      </c>
      <c r="K360" s="68" t="s">
        <v>381</v>
      </c>
      <c r="L360" s="68" t="s">
        <v>374</v>
      </c>
      <c r="M360" s="20" t="s">
        <v>380</v>
      </c>
    </row>
    <row r="361" spans="1:13" s="87" customFormat="1" ht="18" customHeight="1">
      <c r="A361" s="68" t="s">
        <v>54</v>
      </c>
      <c r="B361" s="96">
        <v>42817</v>
      </c>
      <c r="C361" s="68" t="s">
        <v>55</v>
      </c>
      <c r="D361" s="68" t="s">
        <v>108</v>
      </c>
      <c r="E361" s="68" t="s">
        <v>57</v>
      </c>
      <c r="F361" s="68" t="s">
        <v>11</v>
      </c>
      <c r="G361" s="88"/>
      <c r="H361" s="19">
        <v>1000</v>
      </c>
      <c r="I361" s="117">
        <f t="shared" si="5"/>
        <v>2582687</v>
      </c>
      <c r="J361" s="68" t="s">
        <v>27</v>
      </c>
      <c r="K361" s="68" t="s">
        <v>381</v>
      </c>
      <c r="L361" s="68" t="s">
        <v>370</v>
      </c>
      <c r="M361" s="20" t="s">
        <v>380</v>
      </c>
    </row>
    <row r="362" spans="1:13" s="87" customFormat="1" ht="18" customHeight="1">
      <c r="A362" s="68" t="s">
        <v>54</v>
      </c>
      <c r="B362" s="96">
        <v>42817</v>
      </c>
      <c r="C362" s="68" t="s">
        <v>55</v>
      </c>
      <c r="D362" s="68" t="s">
        <v>108</v>
      </c>
      <c r="E362" s="68" t="s">
        <v>57</v>
      </c>
      <c r="F362" s="68" t="s">
        <v>17</v>
      </c>
      <c r="G362" s="88"/>
      <c r="H362" s="19">
        <v>1000</v>
      </c>
      <c r="I362" s="117">
        <f t="shared" si="5"/>
        <v>2581687</v>
      </c>
      <c r="J362" s="68" t="s">
        <v>26</v>
      </c>
      <c r="K362" s="68" t="s">
        <v>381</v>
      </c>
      <c r="L362" s="68" t="s">
        <v>375</v>
      </c>
      <c r="M362" s="20" t="s">
        <v>380</v>
      </c>
    </row>
    <row r="363" spans="1:13" s="87" customFormat="1" ht="18" customHeight="1">
      <c r="A363" s="68" t="s">
        <v>54</v>
      </c>
      <c r="B363" s="96">
        <v>42818</v>
      </c>
      <c r="C363" s="68" t="s">
        <v>55</v>
      </c>
      <c r="D363" s="68" t="s">
        <v>108</v>
      </c>
      <c r="E363" s="68" t="s">
        <v>57</v>
      </c>
      <c r="F363" s="68" t="s">
        <v>11</v>
      </c>
      <c r="G363" s="88"/>
      <c r="H363" s="19">
        <v>1000</v>
      </c>
      <c r="I363" s="117">
        <f t="shared" si="5"/>
        <v>2580687</v>
      </c>
      <c r="J363" s="68" t="s">
        <v>27</v>
      </c>
      <c r="K363" s="68" t="s">
        <v>381</v>
      </c>
      <c r="L363" s="68" t="s">
        <v>370</v>
      </c>
      <c r="M363" s="20" t="s">
        <v>380</v>
      </c>
    </row>
    <row r="364" spans="1:13" s="87" customFormat="1" ht="18" customHeight="1">
      <c r="A364" s="68" t="s">
        <v>54</v>
      </c>
      <c r="B364" s="96">
        <v>42818</v>
      </c>
      <c r="C364" s="68" t="s">
        <v>55</v>
      </c>
      <c r="D364" s="68" t="s">
        <v>108</v>
      </c>
      <c r="E364" s="68" t="s">
        <v>57</v>
      </c>
      <c r="F364" s="68" t="s">
        <v>17</v>
      </c>
      <c r="G364" s="88"/>
      <c r="H364" s="19">
        <v>1000</v>
      </c>
      <c r="I364" s="117">
        <f t="shared" si="5"/>
        <v>2579687</v>
      </c>
      <c r="J364" s="68" t="s">
        <v>26</v>
      </c>
      <c r="K364" s="68" t="s">
        <v>381</v>
      </c>
      <c r="L364" s="68" t="s">
        <v>375</v>
      </c>
      <c r="M364" s="20" t="s">
        <v>380</v>
      </c>
    </row>
    <row r="365" spans="1:13" s="87" customFormat="1" ht="18" customHeight="1">
      <c r="A365" s="68" t="s">
        <v>54</v>
      </c>
      <c r="B365" s="96">
        <v>42818</v>
      </c>
      <c r="C365" s="68" t="s">
        <v>164</v>
      </c>
      <c r="D365" s="68" t="s">
        <v>137</v>
      </c>
      <c r="E365" s="68" t="s">
        <v>76</v>
      </c>
      <c r="F365" s="68" t="s">
        <v>13</v>
      </c>
      <c r="G365" s="88"/>
      <c r="H365" s="19">
        <v>3300</v>
      </c>
      <c r="I365" s="117">
        <f t="shared" si="5"/>
        <v>2576387</v>
      </c>
      <c r="J365" s="68" t="s">
        <v>19</v>
      </c>
      <c r="K365" s="68" t="s">
        <v>381</v>
      </c>
      <c r="L365" s="68" t="s">
        <v>454</v>
      </c>
      <c r="M365" s="20" t="s">
        <v>380</v>
      </c>
    </row>
    <row r="366" spans="1:13" s="87" customFormat="1" ht="18" customHeight="1">
      <c r="A366" s="68" t="s">
        <v>54</v>
      </c>
      <c r="B366" s="96">
        <v>42818</v>
      </c>
      <c r="C366" s="68" t="s">
        <v>165</v>
      </c>
      <c r="D366" s="68" t="s">
        <v>137</v>
      </c>
      <c r="E366" s="68" t="s">
        <v>76</v>
      </c>
      <c r="F366" s="68" t="s">
        <v>13</v>
      </c>
      <c r="G366" s="88"/>
      <c r="H366" s="19">
        <v>1350</v>
      </c>
      <c r="I366" s="117">
        <f t="shared" si="5"/>
        <v>2575037</v>
      </c>
      <c r="J366" s="68" t="s">
        <v>19</v>
      </c>
      <c r="K366" s="68" t="s">
        <v>381</v>
      </c>
      <c r="L366" s="68" t="s">
        <v>454</v>
      </c>
      <c r="M366" s="20" t="s">
        <v>380</v>
      </c>
    </row>
    <row r="367" spans="1:13" s="87" customFormat="1" ht="18" customHeight="1">
      <c r="A367" s="68" t="s">
        <v>54</v>
      </c>
      <c r="B367" s="96">
        <v>42818</v>
      </c>
      <c r="C367" s="68" t="s">
        <v>345</v>
      </c>
      <c r="D367" s="68" t="s">
        <v>137</v>
      </c>
      <c r="E367" s="68" t="s">
        <v>76</v>
      </c>
      <c r="F367" s="68" t="s">
        <v>13</v>
      </c>
      <c r="G367" s="88"/>
      <c r="H367" s="19">
        <v>1150</v>
      </c>
      <c r="I367" s="117">
        <f t="shared" si="5"/>
        <v>2573887</v>
      </c>
      <c r="J367" s="68" t="s">
        <v>19</v>
      </c>
      <c r="K367" s="68" t="s">
        <v>381</v>
      </c>
      <c r="L367" s="68" t="s">
        <v>454</v>
      </c>
      <c r="M367" s="20" t="s">
        <v>380</v>
      </c>
    </row>
    <row r="368" spans="1:13" s="87" customFormat="1" ht="18" customHeight="1">
      <c r="A368" s="68" t="s">
        <v>54</v>
      </c>
      <c r="B368" s="96">
        <v>42818</v>
      </c>
      <c r="C368" s="68" t="s">
        <v>346</v>
      </c>
      <c r="D368" s="68" t="s">
        <v>137</v>
      </c>
      <c r="E368" s="68" t="s">
        <v>76</v>
      </c>
      <c r="F368" s="68" t="s">
        <v>13</v>
      </c>
      <c r="G368" s="88"/>
      <c r="H368" s="19">
        <v>1600</v>
      </c>
      <c r="I368" s="117">
        <f t="shared" si="5"/>
        <v>2572287</v>
      </c>
      <c r="J368" s="68" t="s">
        <v>19</v>
      </c>
      <c r="K368" s="68" t="s">
        <v>381</v>
      </c>
      <c r="L368" s="68" t="s">
        <v>454</v>
      </c>
      <c r="M368" s="20" t="s">
        <v>380</v>
      </c>
    </row>
    <row r="369" spans="1:13" s="87" customFormat="1" ht="18" customHeight="1">
      <c r="A369" s="68" t="s">
        <v>54</v>
      </c>
      <c r="B369" s="96">
        <v>42818</v>
      </c>
      <c r="C369" s="68" t="s">
        <v>55</v>
      </c>
      <c r="D369" s="68" t="s">
        <v>347</v>
      </c>
      <c r="E369" s="68" t="s">
        <v>57</v>
      </c>
      <c r="F369" s="68" t="s">
        <v>13</v>
      </c>
      <c r="G369" s="88"/>
      <c r="H369" s="19">
        <v>600</v>
      </c>
      <c r="I369" s="117">
        <f t="shared" si="5"/>
        <v>2571687</v>
      </c>
      <c r="J369" s="68" t="s">
        <v>19</v>
      </c>
      <c r="K369" s="68" t="s">
        <v>381</v>
      </c>
      <c r="L369" s="68" t="s">
        <v>374</v>
      </c>
      <c r="M369" s="20" t="s">
        <v>380</v>
      </c>
    </row>
    <row r="370" spans="1:13" s="87" customFormat="1" ht="18" customHeight="1">
      <c r="A370" s="68" t="s">
        <v>54</v>
      </c>
      <c r="B370" s="96">
        <v>42818</v>
      </c>
      <c r="C370" s="68" t="s">
        <v>55</v>
      </c>
      <c r="D370" s="68" t="s">
        <v>348</v>
      </c>
      <c r="E370" s="68" t="s">
        <v>57</v>
      </c>
      <c r="F370" s="68" t="s">
        <v>11</v>
      </c>
      <c r="G370" s="88"/>
      <c r="H370" s="19">
        <v>500</v>
      </c>
      <c r="I370" s="117">
        <f t="shared" si="5"/>
        <v>2571187</v>
      </c>
      <c r="J370" s="68" t="s">
        <v>20</v>
      </c>
      <c r="K370" s="68" t="s">
        <v>381</v>
      </c>
      <c r="L370" s="68" t="s">
        <v>369</v>
      </c>
      <c r="M370" s="20" t="s">
        <v>380</v>
      </c>
    </row>
    <row r="371" spans="1:13" s="87" customFormat="1" ht="18" customHeight="1">
      <c r="A371" s="68" t="s">
        <v>54</v>
      </c>
      <c r="B371" s="96">
        <v>42818</v>
      </c>
      <c r="C371" s="68" t="s">
        <v>252</v>
      </c>
      <c r="D371" s="68" t="s">
        <v>349</v>
      </c>
      <c r="E371" s="68" t="s">
        <v>57</v>
      </c>
      <c r="F371" s="68" t="s">
        <v>11</v>
      </c>
      <c r="G371" s="88"/>
      <c r="H371" s="19">
        <v>500</v>
      </c>
      <c r="I371" s="117">
        <f t="shared" si="5"/>
        <v>2570687</v>
      </c>
      <c r="J371" s="68" t="s">
        <v>20</v>
      </c>
      <c r="K371" s="68" t="s">
        <v>381</v>
      </c>
      <c r="L371" s="68" t="s">
        <v>369</v>
      </c>
      <c r="M371" s="20" t="s">
        <v>380</v>
      </c>
    </row>
    <row r="372" spans="1:13" s="87" customFormat="1" ht="18" customHeight="1">
      <c r="A372" s="68" t="s">
        <v>54</v>
      </c>
      <c r="B372" s="96">
        <v>42818</v>
      </c>
      <c r="C372" s="68" t="s">
        <v>55</v>
      </c>
      <c r="D372" s="68" t="s">
        <v>350</v>
      </c>
      <c r="E372" s="68" t="s">
        <v>57</v>
      </c>
      <c r="F372" s="68" t="s">
        <v>11</v>
      </c>
      <c r="G372" s="88"/>
      <c r="H372" s="19">
        <v>2000</v>
      </c>
      <c r="I372" s="117">
        <f t="shared" si="5"/>
        <v>2568687</v>
      </c>
      <c r="J372" s="68" t="s">
        <v>20</v>
      </c>
      <c r="K372" s="68" t="s">
        <v>381</v>
      </c>
      <c r="L372" s="68" t="s">
        <v>369</v>
      </c>
      <c r="M372" s="20" t="s">
        <v>380</v>
      </c>
    </row>
    <row r="373" spans="1:13" s="87" customFormat="1" ht="18" customHeight="1">
      <c r="A373" s="68" t="s">
        <v>54</v>
      </c>
      <c r="B373" s="96">
        <v>42818</v>
      </c>
      <c r="C373" s="68" t="s">
        <v>246</v>
      </c>
      <c r="D373" s="68" t="s">
        <v>351</v>
      </c>
      <c r="E373" s="68" t="s">
        <v>63</v>
      </c>
      <c r="F373" s="68" t="s">
        <v>11</v>
      </c>
      <c r="G373" s="88"/>
      <c r="H373" s="19">
        <v>1100</v>
      </c>
      <c r="I373" s="117">
        <f t="shared" si="5"/>
        <v>2567587</v>
      </c>
      <c r="J373" s="68" t="s">
        <v>20</v>
      </c>
      <c r="K373" s="68" t="s">
        <v>381</v>
      </c>
      <c r="L373" s="68" t="s">
        <v>369</v>
      </c>
      <c r="M373" s="20" t="s">
        <v>380</v>
      </c>
    </row>
    <row r="374" spans="1:13" s="87" customFormat="1" ht="18" customHeight="1">
      <c r="A374" s="68" t="s">
        <v>54</v>
      </c>
      <c r="B374" s="96">
        <v>42818</v>
      </c>
      <c r="C374" s="68" t="s">
        <v>252</v>
      </c>
      <c r="D374" s="68" t="s">
        <v>352</v>
      </c>
      <c r="E374" s="68" t="s">
        <v>57</v>
      </c>
      <c r="F374" s="68" t="s">
        <v>11</v>
      </c>
      <c r="G374" s="88"/>
      <c r="H374" s="19">
        <v>500</v>
      </c>
      <c r="I374" s="117">
        <f t="shared" si="5"/>
        <v>2567087</v>
      </c>
      <c r="J374" s="68" t="s">
        <v>20</v>
      </c>
      <c r="K374" s="68" t="s">
        <v>381</v>
      </c>
      <c r="L374" s="68" t="s">
        <v>369</v>
      </c>
      <c r="M374" s="20" t="s">
        <v>380</v>
      </c>
    </row>
    <row r="375" spans="1:13" s="87" customFormat="1" ht="18" customHeight="1">
      <c r="A375" s="68" t="s">
        <v>54</v>
      </c>
      <c r="B375" s="96">
        <v>42818</v>
      </c>
      <c r="C375" s="68" t="s">
        <v>55</v>
      </c>
      <c r="D375" s="68" t="s">
        <v>353</v>
      </c>
      <c r="E375" s="68" t="s">
        <v>57</v>
      </c>
      <c r="F375" s="68" t="s">
        <v>11</v>
      </c>
      <c r="G375" s="88"/>
      <c r="H375" s="19">
        <v>300</v>
      </c>
      <c r="I375" s="117">
        <f t="shared" si="5"/>
        <v>2566787</v>
      </c>
      <c r="J375" s="68" t="s">
        <v>20</v>
      </c>
      <c r="K375" s="68" t="s">
        <v>381</v>
      </c>
      <c r="L375" s="68" t="s">
        <v>369</v>
      </c>
      <c r="M375" s="20" t="s">
        <v>380</v>
      </c>
    </row>
    <row r="376" spans="1:13" s="87" customFormat="1" ht="18" customHeight="1">
      <c r="A376" s="68" t="s">
        <v>54</v>
      </c>
      <c r="B376" s="96">
        <v>42818</v>
      </c>
      <c r="C376" s="68" t="s">
        <v>55</v>
      </c>
      <c r="D376" s="68" t="s">
        <v>354</v>
      </c>
      <c r="E376" s="68" t="s">
        <v>57</v>
      </c>
      <c r="F376" s="68" t="s">
        <v>17</v>
      </c>
      <c r="G376" s="88"/>
      <c r="H376" s="19">
        <v>700</v>
      </c>
      <c r="I376" s="117">
        <f t="shared" si="5"/>
        <v>2566087</v>
      </c>
      <c r="J376" s="68" t="s">
        <v>26</v>
      </c>
      <c r="K376" s="68" t="s">
        <v>381</v>
      </c>
      <c r="L376" s="68" t="s">
        <v>375</v>
      </c>
      <c r="M376" s="20" t="s">
        <v>380</v>
      </c>
    </row>
    <row r="377" spans="1:13" s="87" customFormat="1" ht="18" customHeight="1">
      <c r="A377" s="68" t="s">
        <v>54</v>
      </c>
      <c r="B377" s="96">
        <v>42818</v>
      </c>
      <c r="C377" s="68" t="s">
        <v>559</v>
      </c>
      <c r="D377" s="68" t="s">
        <v>564</v>
      </c>
      <c r="E377" s="68" t="s">
        <v>543</v>
      </c>
      <c r="F377" s="68" t="s">
        <v>17</v>
      </c>
      <c r="G377" s="88"/>
      <c r="H377" s="19">
        <v>1000</v>
      </c>
      <c r="I377" s="117">
        <f t="shared" si="5"/>
        <v>2565087</v>
      </c>
      <c r="J377" s="68" t="s">
        <v>26</v>
      </c>
      <c r="K377" s="68" t="s">
        <v>381</v>
      </c>
      <c r="L377" s="68" t="s">
        <v>375</v>
      </c>
      <c r="M377" s="20" t="s">
        <v>380</v>
      </c>
    </row>
    <row r="378" spans="1:13" s="87" customFormat="1" ht="18" customHeight="1">
      <c r="A378" s="68" t="s">
        <v>54</v>
      </c>
      <c r="B378" s="96">
        <v>42818</v>
      </c>
      <c r="C378" s="68" t="s">
        <v>355</v>
      </c>
      <c r="D378" s="68" t="s">
        <v>356</v>
      </c>
      <c r="E378" s="68" t="s">
        <v>543</v>
      </c>
      <c r="F378" s="68" t="s">
        <v>17</v>
      </c>
      <c r="G378" s="88"/>
      <c r="H378" s="19">
        <v>2000</v>
      </c>
      <c r="I378" s="117">
        <f t="shared" si="5"/>
        <v>2563087</v>
      </c>
      <c r="J378" s="68" t="s">
        <v>26</v>
      </c>
      <c r="K378" s="68" t="s">
        <v>381</v>
      </c>
      <c r="L378" s="68" t="s">
        <v>375</v>
      </c>
      <c r="M378" s="20" t="s">
        <v>380</v>
      </c>
    </row>
    <row r="379" spans="1:13" s="87" customFormat="1" ht="18" customHeight="1">
      <c r="A379" s="68" t="s">
        <v>54</v>
      </c>
      <c r="B379" s="96">
        <v>42818</v>
      </c>
      <c r="C379" s="68" t="s">
        <v>55</v>
      </c>
      <c r="D379" s="68" t="s">
        <v>357</v>
      </c>
      <c r="E379" s="68" t="s">
        <v>57</v>
      </c>
      <c r="F379" s="68" t="s">
        <v>11</v>
      </c>
      <c r="G379" s="88"/>
      <c r="H379" s="19">
        <v>400</v>
      </c>
      <c r="I379" s="117">
        <f t="shared" si="5"/>
        <v>2562687</v>
      </c>
      <c r="J379" s="68" t="s">
        <v>27</v>
      </c>
      <c r="K379" s="68" t="s">
        <v>381</v>
      </c>
      <c r="L379" s="68" t="s">
        <v>370</v>
      </c>
      <c r="M379" s="20" t="s">
        <v>380</v>
      </c>
    </row>
    <row r="380" spans="1:13" s="87" customFormat="1" ht="18" customHeight="1">
      <c r="A380" s="68" t="s">
        <v>54</v>
      </c>
      <c r="B380" s="96">
        <v>42818</v>
      </c>
      <c r="C380" s="68" t="s">
        <v>55</v>
      </c>
      <c r="D380" s="68" t="s">
        <v>358</v>
      </c>
      <c r="E380" s="68" t="s">
        <v>57</v>
      </c>
      <c r="F380" s="68" t="s">
        <v>11</v>
      </c>
      <c r="G380" s="88"/>
      <c r="H380" s="19">
        <v>300</v>
      </c>
      <c r="I380" s="117">
        <f t="shared" si="5"/>
        <v>2562387</v>
      </c>
      <c r="J380" s="68" t="s">
        <v>27</v>
      </c>
      <c r="K380" s="68" t="s">
        <v>381</v>
      </c>
      <c r="L380" s="68" t="s">
        <v>370</v>
      </c>
      <c r="M380" s="20" t="s">
        <v>380</v>
      </c>
    </row>
    <row r="381" spans="1:13" s="87" customFormat="1" ht="18" customHeight="1">
      <c r="A381" s="68" t="s">
        <v>54</v>
      </c>
      <c r="B381" s="96">
        <v>42818</v>
      </c>
      <c r="C381" s="68" t="s">
        <v>55</v>
      </c>
      <c r="D381" s="68" t="s">
        <v>359</v>
      </c>
      <c r="E381" s="68" t="s">
        <v>57</v>
      </c>
      <c r="F381" s="68" t="s">
        <v>11</v>
      </c>
      <c r="G381" s="88"/>
      <c r="H381" s="19">
        <v>200</v>
      </c>
      <c r="I381" s="117">
        <f t="shared" si="5"/>
        <v>2562187</v>
      </c>
      <c r="J381" s="68" t="s">
        <v>27</v>
      </c>
      <c r="K381" s="68" t="s">
        <v>381</v>
      </c>
      <c r="L381" s="68" t="s">
        <v>370</v>
      </c>
      <c r="M381" s="20" t="s">
        <v>380</v>
      </c>
    </row>
    <row r="382" spans="1:13" s="87" customFormat="1" ht="18" customHeight="1">
      <c r="A382" s="68" t="s">
        <v>54</v>
      </c>
      <c r="B382" s="96">
        <v>42818</v>
      </c>
      <c r="C382" s="68" t="s">
        <v>246</v>
      </c>
      <c r="D382" s="68" t="s">
        <v>201</v>
      </c>
      <c r="E382" s="68" t="s">
        <v>63</v>
      </c>
      <c r="F382" s="68" t="s">
        <v>11</v>
      </c>
      <c r="G382" s="88"/>
      <c r="H382" s="19">
        <v>1100</v>
      </c>
      <c r="I382" s="117">
        <f t="shared" si="5"/>
        <v>2561087</v>
      </c>
      <c r="J382" s="68" t="s">
        <v>27</v>
      </c>
      <c r="K382" s="68" t="s">
        <v>381</v>
      </c>
      <c r="L382" s="68" t="s">
        <v>370</v>
      </c>
      <c r="M382" s="20" t="s">
        <v>380</v>
      </c>
    </row>
    <row r="383" spans="1:13" s="87" customFormat="1" ht="18" customHeight="1">
      <c r="A383" s="68" t="s">
        <v>54</v>
      </c>
      <c r="B383" s="96">
        <v>42818</v>
      </c>
      <c r="C383" s="68" t="s">
        <v>55</v>
      </c>
      <c r="D383" s="68" t="s">
        <v>360</v>
      </c>
      <c r="E383" s="68" t="s">
        <v>57</v>
      </c>
      <c r="F383" s="68" t="s">
        <v>11</v>
      </c>
      <c r="G383" s="88"/>
      <c r="H383" s="19">
        <v>350</v>
      </c>
      <c r="I383" s="117">
        <f t="shared" si="5"/>
        <v>2560737</v>
      </c>
      <c r="J383" s="68" t="s">
        <v>27</v>
      </c>
      <c r="K383" s="68" t="s">
        <v>381</v>
      </c>
      <c r="L383" s="68" t="s">
        <v>370</v>
      </c>
      <c r="M383" s="20" t="s">
        <v>380</v>
      </c>
    </row>
    <row r="384" spans="1:13" s="87" customFormat="1" ht="18" customHeight="1">
      <c r="A384" s="68" t="s">
        <v>54</v>
      </c>
      <c r="B384" s="96">
        <v>42818</v>
      </c>
      <c r="C384" s="68" t="s">
        <v>55</v>
      </c>
      <c r="D384" s="68" t="s">
        <v>361</v>
      </c>
      <c r="E384" s="68" t="s">
        <v>57</v>
      </c>
      <c r="F384" s="68" t="s">
        <v>11</v>
      </c>
      <c r="G384" s="88"/>
      <c r="H384" s="19">
        <v>300</v>
      </c>
      <c r="I384" s="117">
        <f t="shared" si="5"/>
        <v>2560437</v>
      </c>
      <c r="J384" s="68" t="s">
        <v>27</v>
      </c>
      <c r="K384" s="68" t="s">
        <v>381</v>
      </c>
      <c r="L384" s="68" t="s">
        <v>370</v>
      </c>
      <c r="M384" s="20" t="s">
        <v>380</v>
      </c>
    </row>
    <row r="385" spans="1:13" s="87" customFormat="1" ht="18" customHeight="1">
      <c r="A385" s="68" t="s">
        <v>54</v>
      </c>
      <c r="B385" s="96">
        <v>42818</v>
      </c>
      <c r="C385" s="68" t="s">
        <v>332</v>
      </c>
      <c r="D385" s="68" t="s">
        <v>569</v>
      </c>
      <c r="E385" s="68" t="s">
        <v>332</v>
      </c>
      <c r="F385" s="68" t="s">
        <v>14</v>
      </c>
      <c r="G385" s="88"/>
      <c r="H385" s="19">
        <v>70000</v>
      </c>
      <c r="I385" s="117">
        <f t="shared" si="5"/>
        <v>2490437</v>
      </c>
      <c r="J385" s="68" t="s">
        <v>15</v>
      </c>
      <c r="K385" s="68" t="s">
        <v>381</v>
      </c>
      <c r="L385" s="68" t="s">
        <v>481</v>
      </c>
      <c r="M385" s="20" t="s">
        <v>380</v>
      </c>
    </row>
    <row r="386" spans="1:13" s="87" customFormat="1" ht="18" customHeight="1">
      <c r="A386" s="68" t="s">
        <v>54</v>
      </c>
      <c r="B386" s="96">
        <v>42818</v>
      </c>
      <c r="C386" s="68" t="s">
        <v>55</v>
      </c>
      <c r="D386" s="68" t="s">
        <v>568</v>
      </c>
      <c r="E386" s="68" t="s">
        <v>57</v>
      </c>
      <c r="F386" s="68" t="s">
        <v>14</v>
      </c>
      <c r="G386" s="88"/>
      <c r="H386" s="19">
        <v>400</v>
      </c>
      <c r="I386" s="117">
        <f t="shared" si="5"/>
        <v>2490037</v>
      </c>
      <c r="J386" s="68" t="s">
        <v>15</v>
      </c>
      <c r="K386" s="68" t="s">
        <v>381</v>
      </c>
      <c r="L386" s="68" t="s">
        <v>372</v>
      </c>
      <c r="M386" s="20" t="s">
        <v>380</v>
      </c>
    </row>
    <row r="387" spans="1:13" s="87" customFormat="1" ht="18" customHeight="1">
      <c r="A387" s="68" t="s">
        <v>54</v>
      </c>
      <c r="B387" s="96">
        <v>42818</v>
      </c>
      <c r="C387" s="68" t="s">
        <v>55</v>
      </c>
      <c r="D387" s="68" t="s">
        <v>362</v>
      </c>
      <c r="E387" s="68" t="s">
        <v>57</v>
      </c>
      <c r="F387" s="68" t="s">
        <v>11</v>
      </c>
      <c r="G387" s="88"/>
      <c r="H387" s="19">
        <v>1200</v>
      </c>
      <c r="I387" s="117">
        <f t="shared" si="5"/>
        <v>2488837</v>
      </c>
      <c r="J387" s="68" t="s">
        <v>25</v>
      </c>
      <c r="K387" s="68" t="s">
        <v>381</v>
      </c>
      <c r="L387" s="68" t="s">
        <v>377</v>
      </c>
      <c r="M387" s="20" t="s">
        <v>380</v>
      </c>
    </row>
    <row r="388" spans="1:13" s="87" customFormat="1" ht="18" customHeight="1">
      <c r="A388" s="68" t="s">
        <v>54</v>
      </c>
      <c r="B388" s="96">
        <v>42818</v>
      </c>
      <c r="C388" s="68" t="s">
        <v>55</v>
      </c>
      <c r="D388" s="68" t="s">
        <v>363</v>
      </c>
      <c r="E388" s="68" t="s">
        <v>57</v>
      </c>
      <c r="F388" s="68" t="s">
        <v>11</v>
      </c>
      <c r="G388" s="88"/>
      <c r="H388" s="19">
        <v>600</v>
      </c>
      <c r="I388" s="117">
        <f t="shared" ref="I388:I451" si="6">I387+G388-H388</f>
        <v>2488237</v>
      </c>
      <c r="J388" s="68" t="s">
        <v>12</v>
      </c>
      <c r="K388" s="68" t="s">
        <v>381</v>
      </c>
      <c r="L388" s="68" t="s">
        <v>376</v>
      </c>
      <c r="M388" s="20" t="s">
        <v>380</v>
      </c>
    </row>
    <row r="389" spans="1:13" s="87" customFormat="1" ht="18" customHeight="1">
      <c r="A389" s="68" t="s">
        <v>54</v>
      </c>
      <c r="B389" s="96">
        <v>42818</v>
      </c>
      <c r="C389" s="68" t="s">
        <v>55</v>
      </c>
      <c r="D389" s="68" t="s">
        <v>364</v>
      </c>
      <c r="E389" s="68" t="s">
        <v>57</v>
      </c>
      <c r="F389" s="68" t="s">
        <v>11</v>
      </c>
      <c r="G389" s="88"/>
      <c r="H389" s="19">
        <v>200</v>
      </c>
      <c r="I389" s="117">
        <f t="shared" si="6"/>
        <v>2488037</v>
      </c>
      <c r="J389" s="68" t="s">
        <v>12</v>
      </c>
      <c r="K389" s="68" t="s">
        <v>381</v>
      </c>
      <c r="L389" s="68" t="s">
        <v>376</v>
      </c>
      <c r="M389" s="20" t="s">
        <v>380</v>
      </c>
    </row>
    <row r="390" spans="1:13" s="87" customFormat="1" ht="18" customHeight="1">
      <c r="A390" s="68" t="s">
        <v>54</v>
      </c>
      <c r="B390" s="96">
        <v>42818</v>
      </c>
      <c r="C390" s="68" t="s">
        <v>55</v>
      </c>
      <c r="D390" s="68" t="s">
        <v>365</v>
      </c>
      <c r="E390" s="68" t="s">
        <v>57</v>
      </c>
      <c r="F390" s="68" t="s">
        <v>11</v>
      </c>
      <c r="G390" s="88"/>
      <c r="H390" s="19">
        <v>200</v>
      </c>
      <c r="I390" s="117">
        <f t="shared" si="6"/>
        <v>2487837</v>
      </c>
      <c r="J390" s="68" t="s">
        <v>12</v>
      </c>
      <c r="K390" s="68" t="s">
        <v>381</v>
      </c>
      <c r="L390" s="68" t="s">
        <v>376</v>
      </c>
      <c r="M390" s="20" t="s">
        <v>380</v>
      </c>
    </row>
    <row r="391" spans="1:13" s="87" customFormat="1" ht="18" customHeight="1">
      <c r="A391" s="68" t="s">
        <v>54</v>
      </c>
      <c r="B391" s="96">
        <v>42818</v>
      </c>
      <c r="C391" s="68" t="s">
        <v>55</v>
      </c>
      <c r="D391" s="68" t="s">
        <v>366</v>
      </c>
      <c r="E391" s="68" t="s">
        <v>57</v>
      </c>
      <c r="F391" s="68" t="s">
        <v>11</v>
      </c>
      <c r="G391" s="88"/>
      <c r="H391" s="19">
        <v>600</v>
      </c>
      <c r="I391" s="117">
        <f t="shared" si="6"/>
        <v>2487237</v>
      </c>
      <c r="J391" s="68" t="s">
        <v>12</v>
      </c>
      <c r="K391" s="68" t="s">
        <v>381</v>
      </c>
      <c r="L391" s="68" t="s">
        <v>376</v>
      </c>
      <c r="M391" s="20" t="s">
        <v>380</v>
      </c>
    </row>
    <row r="392" spans="1:13" s="87" customFormat="1" ht="18" customHeight="1">
      <c r="A392" s="68" t="s">
        <v>54</v>
      </c>
      <c r="B392" s="96">
        <v>42818</v>
      </c>
      <c r="C392" s="68" t="s">
        <v>367</v>
      </c>
      <c r="D392" s="68" t="s">
        <v>368</v>
      </c>
      <c r="E392" s="68" t="s">
        <v>63</v>
      </c>
      <c r="F392" s="68" t="s">
        <v>11</v>
      </c>
      <c r="G392" s="88"/>
      <c r="H392" s="19">
        <v>2200</v>
      </c>
      <c r="I392" s="117">
        <f t="shared" si="6"/>
        <v>2485037</v>
      </c>
      <c r="J392" s="68" t="s">
        <v>12</v>
      </c>
      <c r="K392" s="68" t="s">
        <v>381</v>
      </c>
      <c r="L392" s="68" t="s">
        <v>376</v>
      </c>
      <c r="M392" s="20" t="s">
        <v>380</v>
      </c>
    </row>
    <row r="393" spans="1:13" s="87" customFormat="1" ht="18" customHeight="1">
      <c r="A393" s="68" t="s">
        <v>54</v>
      </c>
      <c r="B393" s="96">
        <v>42818</v>
      </c>
      <c r="C393" s="68" t="s">
        <v>113</v>
      </c>
      <c r="D393" s="68" t="s">
        <v>273</v>
      </c>
      <c r="E393" s="68" t="s">
        <v>57</v>
      </c>
      <c r="F393" s="68" t="s">
        <v>14</v>
      </c>
      <c r="G393" s="88"/>
      <c r="H393" s="19">
        <v>5000</v>
      </c>
      <c r="I393" s="117">
        <f t="shared" si="6"/>
        <v>2480037</v>
      </c>
      <c r="J393" s="68" t="s">
        <v>21</v>
      </c>
      <c r="K393" s="68" t="s">
        <v>381</v>
      </c>
      <c r="L393" s="68" t="s">
        <v>418</v>
      </c>
      <c r="M393" s="20" t="s">
        <v>380</v>
      </c>
    </row>
    <row r="394" spans="1:13" s="87" customFormat="1" ht="18" customHeight="1">
      <c r="A394" s="68" t="s">
        <v>54</v>
      </c>
      <c r="B394" s="96">
        <v>42818</v>
      </c>
      <c r="C394" s="68" t="s">
        <v>181</v>
      </c>
      <c r="D394" s="68" t="s">
        <v>137</v>
      </c>
      <c r="E394" s="68" t="s">
        <v>57</v>
      </c>
      <c r="F394" s="68" t="s">
        <v>14</v>
      </c>
      <c r="G394" s="88"/>
      <c r="H394" s="19">
        <v>2200</v>
      </c>
      <c r="I394" s="117">
        <f t="shared" si="6"/>
        <v>2477837</v>
      </c>
      <c r="J394" s="68" t="s">
        <v>21</v>
      </c>
      <c r="K394" s="68" t="s">
        <v>381</v>
      </c>
      <c r="L394" s="68" t="s">
        <v>418</v>
      </c>
      <c r="M394" s="20" t="s">
        <v>380</v>
      </c>
    </row>
    <row r="395" spans="1:13" s="87" customFormat="1" ht="18" customHeight="1">
      <c r="A395" s="68" t="s">
        <v>54</v>
      </c>
      <c r="B395" s="96">
        <v>42819</v>
      </c>
      <c r="C395" s="68" t="s">
        <v>383</v>
      </c>
      <c r="D395" s="68" t="s">
        <v>137</v>
      </c>
      <c r="E395" s="68" t="s">
        <v>132</v>
      </c>
      <c r="F395" s="68" t="s">
        <v>13</v>
      </c>
      <c r="G395" s="88"/>
      <c r="H395" s="19">
        <v>130000</v>
      </c>
      <c r="I395" s="117">
        <f t="shared" si="6"/>
        <v>2347837</v>
      </c>
      <c r="J395" s="68" t="s">
        <v>15</v>
      </c>
      <c r="K395" s="68" t="s">
        <v>381</v>
      </c>
      <c r="L395" s="68" t="s">
        <v>422</v>
      </c>
      <c r="M395" s="20" t="s">
        <v>380</v>
      </c>
    </row>
    <row r="396" spans="1:13" s="87" customFormat="1" ht="18" customHeight="1">
      <c r="A396" s="68" t="s">
        <v>54</v>
      </c>
      <c r="B396" s="96">
        <v>42819</v>
      </c>
      <c r="C396" s="68" t="s">
        <v>384</v>
      </c>
      <c r="D396" s="68" t="s">
        <v>125</v>
      </c>
      <c r="E396" s="68" t="s">
        <v>76</v>
      </c>
      <c r="F396" s="68" t="s">
        <v>13</v>
      </c>
      <c r="G396" s="88"/>
      <c r="H396" s="19">
        <v>10475</v>
      </c>
      <c r="I396" s="117">
        <f t="shared" si="6"/>
        <v>2337362</v>
      </c>
      <c r="J396" s="68" t="s">
        <v>15</v>
      </c>
      <c r="K396" s="68" t="s">
        <v>381</v>
      </c>
      <c r="L396" s="68" t="s">
        <v>423</v>
      </c>
      <c r="M396" s="20" t="s">
        <v>380</v>
      </c>
    </row>
    <row r="397" spans="1:13" s="87" customFormat="1" ht="18" customHeight="1">
      <c r="A397" s="68" t="s">
        <v>54</v>
      </c>
      <c r="B397" s="96">
        <v>42819</v>
      </c>
      <c r="C397" s="68" t="s">
        <v>385</v>
      </c>
      <c r="D397" s="68" t="s">
        <v>125</v>
      </c>
      <c r="E397" s="68" t="s">
        <v>76</v>
      </c>
      <c r="F397" s="68" t="s">
        <v>13</v>
      </c>
      <c r="G397" s="88"/>
      <c r="H397" s="19">
        <v>1300</v>
      </c>
      <c r="I397" s="117">
        <f t="shared" si="6"/>
        <v>2336062</v>
      </c>
      <c r="J397" s="68" t="s">
        <v>15</v>
      </c>
      <c r="K397" s="68" t="s">
        <v>381</v>
      </c>
      <c r="L397" s="68" t="s">
        <v>423</v>
      </c>
      <c r="M397" s="20" t="s">
        <v>380</v>
      </c>
    </row>
    <row r="398" spans="1:13" s="87" customFormat="1" ht="18" customHeight="1">
      <c r="A398" s="68" t="s">
        <v>54</v>
      </c>
      <c r="B398" s="96">
        <v>42819</v>
      </c>
      <c r="C398" s="68" t="s">
        <v>386</v>
      </c>
      <c r="D398" s="68" t="s">
        <v>387</v>
      </c>
      <c r="E398" s="68" t="s">
        <v>96</v>
      </c>
      <c r="F398" s="68" t="s">
        <v>458</v>
      </c>
      <c r="G398" s="88"/>
      <c r="H398" s="19">
        <v>48200</v>
      </c>
      <c r="I398" s="117">
        <f t="shared" si="6"/>
        <v>2287862</v>
      </c>
      <c r="J398" s="68" t="s">
        <v>15</v>
      </c>
      <c r="K398" s="68" t="s">
        <v>381</v>
      </c>
      <c r="L398" s="68" t="s">
        <v>424</v>
      </c>
      <c r="M398" s="20" t="s">
        <v>380</v>
      </c>
    </row>
    <row r="399" spans="1:13" s="87" customFormat="1" ht="18" customHeight="1">
      <c r="A399" s="68" t="s">
        <v>54</v>
      </c>
      <c r="B399" s="96">
        <v>42821</v>
      </c>
      <c r="C399" s="68" t="s">
        <v>111</v>
      </c>
      <c r="D399" s="68" t="s">
        <v>382</v>
      </c>
      <c r="E399" s="68" t="s">
        <v>111</v>
      </c>
      <c r="F399" s="68" t="s">
        <v>13</v>
      </c>
      <c r="G399" s="88"/>
      <c r="H399" s="19">
        <v>17000</v>
      </c>
      <c r="I399" s="117">
        <f t="shared" si="6"/>
        <v>2270862</v>
      </c>
      <c r="J399" s="68" t="s">
        <v>19</v>
      </c>
      <c r="K399" s="68" t="s">
        <v>381</v>
      </c>
      <c r="L399" s="68" t="s">
        <v>455</v>
      </c>
      <c r="M399" s="20" t="s">
        <v>380</v>
      </c>
    </row>
    <row r="400" spans="1:13" s="87" customFormat="1" ht="18" customHeight="1">
      <c r="A400" s="68" t="s">
        <v>54</v>
      </c>
      <c r="B400" s="96">
        <v>42821</v>
      </c>
      <c r="C400" s="68" t="s">
        <v>55</v>
      </c>
      <c r="D400" s="68" t="s">
        <v>178</v>
      </c>
      <c r="E400" s="68" t="s">
        <v>57</v>
      </c>
      <c r="F400" s="68" t="s">
        <v>13</v>
      </c>
      <c r="G400" s="88"/>
      <c r="H400" s="19">
        <v>400</v>
      </c>
      <c r="I400" s="117">
        <f t="shared" si="6"/>
        <v>2270462</v>
      </c>
      <c r="J400" s="68" t="s">
        <v>19</v>
      </c>
      <c r="K400" s="68" t="s">
        <v>381</v>
      </c>
      <c r="L400" s="68" t="s">
        <v>374</v>
      </c>
      <c r="M400" s="20" t="s">
        <v>380</v>
      </c>
    </row>
    <row r="401" spans="1:13" s="87" customFormat="1" ht="18" customHeight="1">
      <c r="A401" s="68" t="s">
        <v>54</v>
      </c>
      <c r="B401" s="96">
        <v>42821</v>
      </c>
      <c r="C401" s="68" t="s">
        <v>55</v>
      </c>
      <c r="D401" s="68" t="s">
        <v>388</v>
      </c>
      <c r="E401" s="68" t="s">
        <v>57</v>
      </c>
      <c r="F401" s="68" t="s">
        <v>11</v>
      </c>
      <c r="G401" s="88"/>
      <c r="H401" s="19">
        <v>700</v>
      </c>
      <c r="I401" s="117">
        <f t="shared" si="6"/>
        <v>2269762</v>
      </c>
      <c r="J401" s="68" t="s">
        <v>27</v>
      </c>
      <c r="K401" s="68" t="s">
        <v>381</v>
      </c>
      <c r="L401" s="68" t="s">
        <v>370</v>
      </c>
      <c r="M401" s="20" t="s">
        <v>380</v>
      </c>
    </row>
    <row r="402" spans="1:13" s="87" customFormat="1" ht="18" customHeight="1">
      <c r="A402" s="68" t="s">
        <v>54</v>
      </c>
      <c r="B402" s="96">
        <v>42821</v>
      </c>
      <c r="C402" s="68" t="s">
        <v>55</v>
      </c>
      <c r="D402" s="68" t="s">
        <v>389</v>
      </c>
      <c r="E402" s="68" t="s">
        <v>57</v>
      </c>
      <c r="F402" s="68" t="s">
        <v>11</v>
      </c>
      <c r="G402" s="88"/>
      <c r="H402" s="19">
        <v>900</v>
      </c>
      <c r="I402" s="117">
        <f t="shared" si="6"/>
        <v>2268862</v>
      </c>
      <c r="J402" s="68" t="s">
        <v>27</v>
      </c>
      <c r="K402" s="68" t="s">
        <v>381</v>
      </c>
      <c r="L402" s="68" t="s">
        <v>370</v>
      </c>
      <c r="M402" s="20" t="s">
        <v>380</v>
      </c>
    </row>
    <row r="403" spans="1:13" s="87" customFormat="1" ht="18" customHeight="1">
      <c r="A403" s="68" t="s">
        <v>54</v>
      </c>
      <c r="B403" s="96">
        <v>42821</v>
      </c>
      <c r="C403" s="68" t="s">
        <v>55</v>
      </c>
      <c r="D403" s="68" t="s">
        <v>390</v>
      </c>
      <c r="E403" s="68" t="s">
        <v>57</v>
      </c>
      <c r="F403" s="68" t="s">
        <v>11</v>
      </c>
      <c r="G403" s="88"/>
      <c r="H403" s="19">
        <v>400</v>
      </c>
      <c r="I403" s="117">
        <f t="shared" si="6"/>
        <v>2268462</v>
      </c>
      <c r="J403" s="68" t="s">
        <v>27</v>
      </c>
      <c r="K403" s="68" t="s">
        <v>381</v>
      </c>
      <c r="L403" s="68" t="s">
        <v>370</v>
      </c>
      <c r="M403" s="20" t="s">
        <v>380</v>
      </c>
    </row>
    <row r="404" spans="1:13" s="87" customFormat="1" ht="18" customHeight="1">
      <c r="A404" s="68" t="s">
        <v>54</v>
      </c>
      <c r="B404" s="96">
        <v>42821</v>
      </c>
      <c r="C404" s="68" t="s">
        <v>224</v>
      </c>
      <c r="D404" s="68" t="s">
        <v>391</v>
      </c>
      <c r="E404" s="68" t="s">
        <v>63</v>
      </c>
      <c r="F404" s="68" t="s">
        <v>11</v>
      </c>
      <c r="G404" s="88"/>
      <c r="H404" s="19">
        <v>500</v>
      </c>
      <c r="I404" s="117">
        <f t="shared" si="6"/>
        <v>2267962</v>
      </c>
      <c r="J404" s="68" t="s">
        <v>27</v>
      </c>
      <c r="K404" s="68" t="s">
        <v>381</v>
      </c>
      <c r="L404" s="68" t="s">
        <v>370</v>
      </c>
      <c r="M404" s="20" t="s">
        <v>380</v>
      </c>
    </row>
    <row r="405" spans="1:13" s="87" customFormat="1" ht="18" customHeight="1">
      <c r="A405" s="68" t="s">
        <v>54</v>
      </c>
      <c r="B405" s="96">
        <v>42821</v>
      </c>
      <c r="C405" s="68" t="s">
        <v>55</v>
      </c>
      <c r="D405" s="68" t="s">
        <v>392</v>
      </c>
      <c r="E405" s="68" t="s">
        <v>57</v>
      </c>
      <c r="F405" s="68" t="s">
        <v>11</v>
      </c>
      <c r="G405" s="88"/>
      <c r="H405" s="19">
        <v>500</v>
      </c>
      <c r="I405" s="117">
        <f t="shared" si="6"/>
        <v>2267462</v>
      </c>
      <c r="J405" s="68" t="s">
        <v>20</v>
      </c>
      <c r="K405" s="68" t="s">
        <v>381</v>
      </c>
      <c r="L405" s="68" t="s">
        <v>369</v>
      </c>
      <c r="M405" s="20" t="s">
        <v>380</v>
      </c>
    </row>
    <row r="406" spans="1:13" s="87" customFormat="1" ht="18" customHeight="1">
      <c r="A406" s="68" t="s">
        <v>54</v>
      </c>
      <c r="B406" s="96">
        <v>42821</v>
      </c>
      <c r="C406" s="68" t="s">
        <v>55</v>
      </c>
      <c r="D406" s="68" t="s">
        <v>393</v>
      </c>
      <c r="E406" s="68" t="s">
        <v>57</v>
      </c>
      <c r="F406" s="68" t="s">
        <v>11</v>
      </c>
      <c r="G406" s="88"/>
      <c r="H406" s="19">
        <v>300</v>
      </c>
      <c r="I406" s="117">
        <f t="shared" si="6"/>
        <v>2267162</v>
      </c>
      <c r="J406" s="68" t="s">
        <v>20</v>
      </c>
      <c r="K406" s="68" t="s">
        <v>381</v>
      </c>
      <c r="L406" s="68" t="s">
        <v>369</v>
      </c>
      <c r="M406" s="20" t="s">
        <v>380</v>
      </c>
    </row>
    <row r="407" spans="1:13" s="87" customFormat="1" ht="18" customHeight="1">
      <c r="A407" s="68" t="s">
        <v>54</v>
      </c>
      <c r="B407" s="96">
        <v>42821</v>
      </c>
      <c r="C407" s="68" t="s">
        <v>55</v>
      </c>
      <c r="D407" s="68" t="s">
        <v>394</v>
      </c>
      <c r="E407" s="68" t="s">
        <v>57</v>
      </c>
      <c r="F407" s="68" t="s">
        <v>11</v>
      </c>
      <c r="G407" s="88"/>
      <c r="H407" s="19">
        <v>500</v>
      </c>
      <c r="I407" s="117">
        <f t="shared" si="6"/>
        <v>2266662</v>
      </c>
      <c r="J407" s="68" t="s">
        <v>20</v>
      </c>
      <c r="K407" s="68" t="s">
        <v>381</v>
      </c>
      <c r="L407" s="68" t="s">
        <v>369</v>
      </c>
      <c r="M407" s="20" t="s">
        <v>380</v>
      </c>
    </row>
    <row r="408" spans="1:13" s="87" customFormat="1" ht="18" customHeight="1">
      <c r="A408" s="68" t="s">
        <v>54</v>
      </c>
      <c r="B408" s="96">
        <v>42821</v>
      </c>
      <c r="C408" s="68" t="s">
        <v>55</v>
      </c>
      <c r="D408" s="68" t="s">
        <v>395</v>
      </c>
      <c r="E408" s="68" t="s">
        <v>57</v>
      </c>
      <c r="F408" s="68" t="s">
        <v>11</v>
      </c>
      <c r="G408" s="88"/>
      <c r="H408" s="19">
        <v>1000</v>
      </c>
      <c r="I408" s="117">
        <f t="shared" si="6"/>
        <v>2265662</v>
      </c>
      <c r="J408" s="68" t="s">
        <v>12</v>
      </c>
      <c r="K408" s="68" t="s">
        <v>381</v>
      </c>
      <c r="L408" s="68" t="s">
        <v>376</v>
      </c>
      <c r="M408" s="20" t="s">
        <v>380</v>
      </c>
    </row>
    <row r="409" spans="1:13" s="87" customFormat="1" ht="18" customHeight="1">
      <c r="A409" s="68" t="s">
        <v>54</v>
      </c>
      <c r="B409" s="96">
        <v>42821</v>
      </c>
      <c r="C409" s="68" t="s">
        <v>55</v>
      </c>
      <c r="D409" s="68" t="s">
        <v>456</v>
      </c>
      <c r="E409" s="68" t="s">
        <v>57</v>
      </c>
      <c r="F409" s="68" t="s">
        <v>11</v>
      </c>
      <c r="G409" s="88"/>
      <c r="H409" s="19">
        <v>1000</v>
      </c>
      <c r="I409" s="117">
        <f t="shared" si="6"/>
        <v>2264662</v>
      </c>
      <c r="J409" s="68" t="s">
        <v>27</v>
      </c>
      <c r="K409" s="68" t="s">
        <v>381</v>
      </c>
      <c r="L409" s="68" t="s">
        <v>370</v>
      </c>
      <c r="M409" s="20" t="s">
        <v>380</v>
      </c>
    </row>
    <row r="410" spans="1:13" s="87" customFormat="1" ht="18" customHeight="1">
      <c r="A410" s="68" t="s">
        <v>54</v>
      </c>
      <c r="B410" s="96">
        <v>42822</v>
      </c>
      <c r="C410" s="68" t="s">
        <v>55</v>
      </c>
      <c r="D410" s="68" t="s">
        <v>456</v>
      </c>
      <c r="E410" s="68" t="s">
        <v>57</v>
      </c>
      <c r="F410" s="68" t="s">
        <v>11</v>
      </c>
      <c r="G410" s="88"/>
      <c r="H410" s="19">
        <v>1000</v>
      </c>
      <c r="I410" s="117">
        <f t="shared" si="6"/>
        <v>2263662</v>
      </c>
      <c r="J410" s="68" t="s">
        <v>27</v>
      </c>
      <c r="K410" s="68" t="s">
        <v>381</v>
      </c>
      <c r="L410" s="68" t="s">
        <v>370</v>
      </c>
      <c r="M410" s="20" t="s">
        <v>380</v>
      </c>
    </row>
    <row r="411" spans="1:13" s="87" customFormat="1" ht="18" customHeight="1">
      <c r="A411" s="68" t="s">
        <v>54</v>
      </c>
      <c r="B411" s="96">
        <v>42822</v>
      </c>
      <c r="C411" s="68" t="s">
        <v>55</v>
      </c>
      <c r="D411" s="68" t="s">
        <v>354</v>
      </c>
      <c r="E411" s="68" t="s">
        <v>57</v>
      </c>
      <c r="F411" s="68" t="s">
        <v>17</v>
      </c>
      <c r="G411" s="88"/>
      <c r="H411" s="19">
        <v>1000</v>
      </c>
      <c r="I411" s="117">
        <f t="shared" si="6"/>
        <v>2262662</v>
      </c>
      <c r="J411" s="68" t="s">
        <v>22</v>
      </c>
      <c r="K411" s="68" t="s">
        <v>381</v>
      </c>
      <c r="L411" s="68" t="s">
        <v>379</v>
      </c>
      <c r="M411" s="20" t="s">
        <v>380</v>
      </c>
    </row>
    <row r="412" spans="1:13" s="87" customFormat="1" ht="18" customHeight="1">
      <c r="A412" s="68" t="s">
        <v>54</v>
      </c>
      <c r="B412" s="96">
        <v>42822</v>
      </c>
      <c r="C412" s="68" t="s">
        <v>559</v>
      </c>
      <c r="D412" s="68" t="s">
        <v>564</v>
      </c>
      <c r="E412" s="68" t="s">
        <v>543</v>
      </c>
      <c r="F412" s="68" t="s">
        <v>17</v>
      </c>
      <c r="G412" s="88"/>
      <c r="H412" s="19">
        <v>1000</v>
      </c>
      <c r="I412" s="117">
        <f t="shared" si="6"/>
        <v>2261662</v>
      </c>
      <c r="J412" s="68" t="s">
        <v>22</v>
      </c>
      <c r="K412" s="68" t="s">
        <v>381</v>
      </c>
      <c r="L412" s="68" t="s">
        <v>379</v>
      </c>
      <c r="M412" s="20" t="s">
        <v>380</v>
      </c>
    </row>
    <row r="413" spans="1:13" s="87" customFormat="1" ht="18" customHeight="1">
      <c r="A413" s="68" t="s">
        <v>54</v>
      </c>
      <c r="B413" s="96">
        <v>42822</v>
      </c>
      <c r="C413" s="68" t="s">
        <v>355</v>
      </c>
      <c r="D413" s="68" t="s">
        <v>356</v>
      </c>
      <c r="E413" s="68" t="s">
        <v>543</v>
      </c>
      <c r="F413" s="68" t="s">
        <v>17</v>
      </c>
      <c r="G413" s="88"/>
      <c r="H413" s="19">
        <v>2000</v>
      </c>
      <c r="I413" s="117">
        <f t="shared" si="6"/>
        <v>2259662</v>
      </c>
      <c r="J413" s="68" t="s">
        <v>22</v>
      </c>
      <c r="K413" s="68" t="s">
        <v>381</v>
      </c>
      <c r="L413" s="68" t="s">
        <v>379</v>
      </c>
      <c r="M413" s="20" t="s">
        <v>380</v>
      </c>
    </row>
    <row r="414" spans="1:13" s="87" customFormat="1" ht="18" customHeight="1">
      <c r="A414" s="68" t="s">
        <v>54</v>
      </c>
      <c r="B414" s="96">
        <v>42822</v>
      </c>
      <c r="C414" s="68" t="s">
        <v>55</v>
      </c>
      <c r="D414" s="68" t="s">
        <v>460</v>
      </c>
      <c r="E414" s="68" t="s">
        <v>57</v>
      </c>
      <c r="F414" s="68" t="s">
        <v>11</v>
      </c>
      <c r="G414" s="88"/>
      <c r="H414" s="19">
        <v>500</v>
      </c>
      <c r="I414" s="117">
        <f t="shared" si="6"/>
        <v>2259162</v>
      </c>
      <c r="J414" s="68" t="s">
        <v>12</v>
      </c>
      <c r="K414" s="68" t="s">
        <v>381</v>
      </c>
      <c r="L414" s="68" t="s">
        <v>376</v>
      </c>
      <c r="M414" s="20" t="s">
        <v>380</v>
      </c>
    </row>
    <row r="415" spans="1:13" s="87" customFormat="1" ht="18" customHeight="1">
      <c r="A415" s="68" t="s">
        <v>54</v>
      </c>
      <c r="B415" s="96">
        <v>42822</v>
      </c>
      <c r="C415" s="68" t="s">
        <v>252</v>
      </c>
      <c r="D415" s="68" t="s">
        <v>461</v>
      </c>
      <c r="E415" s="68" t="s">
        <v>57</v>
      </c>
      <c r="F415" s="68" t="s">
        <v>11</v>
      </c>
      <c r="G415" s="88"/>
      <c r="H415" s="19">
        <v>8500</v>
      </c>
      <c r="I415" s="117">
        <f t="shared" si="6"/>
        <v>2250662</v>
      </c>
      <c r="J415" s="68" t="s">
        <v>12</v>
      </c>
      <c r="K415" s="68" t="s">
        <v>381</v>
      </c>
      <c r="L415" s="68" t="s">
        <v>549</v>
      </c>
      <c r="M415" s="20" t="s">
        <v>380</v>
      </c>
    </row>
    <row r="416" spans="1:13" s="87" customFormat="1" ht="18" customHeight="1">
      <c r="A416" s="68" t="s">
        <v>54</v>
      </c>
      <c r="B416" s="96">
        <v>42822</v>
      </c>
      <c r="C416" s="68" t="s">
        <v>55</v>
      </c>
      <c r="D416" s="68" t="s">
        <v>462</v>
      </c>
      <c r="E416" s="68" t="s">
        <v>57</v>
      </c>
      <c r="F416" s="68" t="s">
        <v>11</v>
      </c>
      <c r="G416" s="88"/>
      <c r="H416" s="19">
        <v>500</v>
      </c>
      <c r="I416" s="117">
        <f t="shared" si="6"/>
        <v>2250162</v>
      </c>
      <c r="J416" s="68" t="s">
        <v>12</v>
      </c>
      <c r="K416" s="68" t="s">
        <v>381</v>
      </c>
      <c r="L416" s="68" t="s">
        <v>376</v>
      </c>
      <c r="M416" s="20" t="s">
        <v>380</v>
      </c>
    </row>
    <row r="417" spans="1:13" s="87" customFormat="1" ht="18" customHeight="1">
      <c r="A417" s="68" t="s">
        <v>54</v>
      </c>
      <c r="B417" s="96">
        <v>42822</v>
      </c>
      <c r="C417" s="68" t="s">
        <v>257</v>
      </c>
      <c r="D417" s="68" t="s">
        <v>463</v>
      </c>
      <c r="E417" s="68" t="s">
        <v>70</v>
      </c>
      <c r="F417" s="68" t="s">
        <v>11</v>
      </c>
      <c r="G417" s="88"/>
      <c r="H417" s="19">
        <f>5000</f>
        <v>5000</v>
      </c>
      <c r="I417" s="117">
        <f t="shared" si="6"/>
        <v>2245162</v>
      </c>
      <c r="J417" s="68" t="s">
        <v>12</v>
      </c>
      <c r="K417" s="68" t="s">
        <v>381</v>
      </c>
      <c r="L417" s="68" t="s">
        <v>548</v>
      </c>
      <c r="M417" s="20" t="s">
        <v>380</v>
      </c>
    </row>
    <row r="418" spans="1:13" s="87" customFormat="1" ht="18" customHeight="1">
      <c r="A418" s="68" t="s">
        <v>54</v>
      </c>
      <c r="B418" s="96">
        <v>42822</v>
      </c>
      <c r="C418" s="68" t="s">
        <v>559</v>
      </c>
      <c r="D418" s="68" t="s">
        <v>459</v>
      </c>
      <c r="E418" s="68" t="s">
        <v>70</v>
      </c>
      <c r="F418" s="68" t="s">
        <v>11</v>
      </c>
      <c r="G418" s="88"/>
      <c r="H418" s="19">
        <v>3000</v>
      </c>
      <c r="I418" s="117">
        <f t="shared" si="6"/>
        <v>2242162</v>
      </c>
      <c r="J418" s="68" t="s">
        <v>12</v>
      </c>
      <c r="K418" s="68" t="s">
        <v>381</v>
      </c>
      <c r="L418" s="68" t="s">
        <v>376</v>
      </c>
      <c r="M418" s="20" t="s">
        <v>380</v>
      </c>
    </row>
    <row r="419" spans="1:13" s="87" customFormat="1" ht="18" customHeight="1">
      <c r="A419" s="68" t="s">
        <v>54</v>
      </c>
      <c r="B419" s="96">
        <v>42822</v>
      </c>
      <c r="C419" s="68" t="s">
        <v>55</v>
      </c>
      <c r="D419" s="68" t="s">
        <v>465</v>
      </c>
      <c r="E419" s="68" t="s">
        <v>57</v>
      </c>
      <c r="F419" s="68" t="s">
        <v>11</v>
      </c>
      <c r="G419" s="88"/>
      <c r="H419" s="19">
        <v>500</v>
      </c>
      <c r="I419" s="117">
        <f t="shared" si="6"/>
        <v>2241662</v>
      </c>
      <c r="J419" s="68" t="s">
        <v>20</v>
      </c>
      <c r="K419" s="68" t="s">
        <v>381</v>
      </c>
      <c r="L419" s="68" t="s">
        <v>369</v>
      </c>
      <c r="M419" s="20" t="s">
        <v>380</v>
      </c>
    </row>
    <row r="420" spans="1:13" s="87" customFormat="1" ht="18" customHeight="1">
      <c r="A420" s="68" t="s">
        <v>54</v>
      </c>
      <c r="B420" s="96">
        <v>42822</v>
      </c>
      <c r="C420" s="68" t="s">
        <v>252</v>
      </c>
      <c r="D420" s="68" t="s">
        <v>469</v>
      </c>
      <c r="E420" s="68" t="s">
        <v>57</v>
      </c>
      <c r="F420" s="68" t="s">
        <v>11</v>
      </c>
      <c r="G420" s="88"/>
      <c r="H420" s="19">
        <v>5000</v>
      </c>
      <c r="I420" s="117">
        <f t="shared" si="6"/>
        <v>2236662</v>
      </c>
      <c r="J420" s="68" t="s">
        <v>20</v>
      </c>
      <c r="K420" s="68" t="s">
        <v>381</v>
      </c>
      <c r="L420" s="68" t="s">
        <v>369</v>
      </c>
      <c r="M420" s="20" t="s">
        <v>380</v>
      </c>
    </row>
    <row r="421" spans="1:13" s="87" customFormat="1" ht="18" customHeight="1">
      <c r="A421" s="68" t="s">
        <v>54</v>
      </c>
      <c r="B421" s="96">
        <v>42822</v>
      </c>
      <c r="C421" s="68" t="s">
        <v>55</v>
      </c>
      <c r="D421" s="68" t="s">
        <v>466</v>
      </c>
      <c r="E421" s="68" t="s">
        <v>57</v>
      </c>
      <c r="F421" s="68" t="s">
        <v>11</v>
      </c>
      <c r="G421" s="88"/>
      <c r="H421" s="19">
        <v>500</v>
      </c>
      <c r="I421" s="117">
        <f t="shared" si="6"/>
        <v>2236162</v>
      </c>
      <c r="J421" s="68" t="s">
        <v>20</v>
      </c>
      <c r="K421" s="68" t="s">
        <v>381</v>
      </c>
      <c r="L421" s="68" t="s">
        <v>369</v>
      </c>
      <c r="M421" s="20" t="s">
        <v>380</v>
      </c>
    </row>
    <row r="422" spans="1:13" s="87" customFormat="1" ht="18" customHeight="1">
      <c r="A422" s="68" t="s">
        <v>54</v>
      </c>
      <c r="B422" s="96">
        <v>42822</v>
      </c>
      <c r="C422" s="68" t="s">
        <v>257</v>
      </c>
      <c r="D422" s="68" t="s">
        <v>467</v>
      </c>
      <c r="E422" s="68" t="s">
        <v>70</v>
      </c>
      <c r="F422" s="68" t="s">
        <v>11</v>
      </c>
      <c r="G422" s="88"/>
      <c r="H422" s="19">
        <v>5000</v>
      </c>
      <c r="I422" s="117">
        <f t="shared" si="6"/>
        <v>2231162</v>
      </c>
      <c r="J422" s="68" t="s">
        <v>20</v>
      </c>
      <c r="K422" s="68" t="s">
        <v>381</v>
      </c>
      <c r="L422" s="68" t="s">
        <v>579</v>
      </c>
      <c r="M422" s="20" t="s">
        <v>380</v>
      </c>
    </row>
    <row r="423" spans="1:13" s="87" customFormat="1" ht="18" customHeight="1">
      <c r="A423" s="68" t="s">
        <v>54</v>
      </c>
      <c r="B423" s="96">
        <v>42822</v>
      </c>
      <c r="C423" s="68" t="s">
        <v>559</v>
      </c>
      <c r="D423" s="68" t="s">
        <v>468</v>
      </c>
      <c r="E423" s="68" t="s">
        <v>70</v>
      </c>
      <c r="F423" s="68" t="s">
        <v>11</v>
      </c>
      <c r="G423" s="88"/>
      <c r="H423" s="19">
        <v>3000</v>
      </c>
      <c r="I423" s="117">
        <f t="shared" si="6"/>
        <v>2228162</v>
      </c>
      <c r="J423" s="68" t="s">
        <v>20</v>
      </c>
      <c r="K423" s="68" t="s">
        <v>381</v>
      </c>
      <c r="L423" s="68" t="s">
        <v>369</v>
      </c>
      <c r="M423" s="20" t="s">
        <v>380</v>
      </c>
    </row>
    <row r="424" spans="1:13" s="87" customFormat="1" ht="18" customHeight="1">
      <c r="A424" s="68" t="s">
        <v>54</v>
      </c>
      <c r="B424" s="96">
        <v>42822</v>
      </c>
      <c r="C424" s="68" t="s">
        <v>139</v>
      </c>
      <c r="D424" s="68" t="s">
        <v>125</v>
      </c>
      <c r="E424" s="68" t="s">
        <v>76</v>
      </c>
      <c r="F424" s="68" t="s">
        <v>13</v>
      </c>
      <c r="G424" s="88"/>
      <c r="H424" s="19">
        <v>100</v>
      </c>
      <c r="I424" s="117">
        <f t="shared" si="6"/>
        <v>2228062</v>
      </c>
      <c r="J424" s="68" t="s">
        <v>18</v>
      </c>
      <c r="K424" s="68" t="s">
        <v>381</v>
      </c>
      <c r="L424" s="68" t="s">
        <v>488</v>
      </c>
      <c r="M424" s="20" t="s">
        <v>380</v>
      </c>
    </row>
    <row r="425" spans="1:13" s="87" customFormat="1" ht="18" customHeight="1">
      <c r="A425" s="68" t="s">
        <v>54</v>
      </c>
      <c r="B425" s="96">
        <v>42822</v>
      </c>
      <c r="C425" s="68" t="s">
        <v>75</v>
      </c>
      <c r="D425" s="68" t="s">
        <v>475</v>
      </c>
      <c r="E425" s="68" t="s">
        <v>76</v>
      </c>
      <c r="F425" s="68" t="s">
        <v>13</v>
      </c>
      <c r="G425" s="88"/>
      <c r="H425" s="19">
        <v>3150</v>
      </c>
      <c r="I425" s="117">
        <f t="shared" si="6"/>
        <v>2224912</v>
      </c>
      <c r="J425" s="68" t="s">
        <v>19</v>
      </c>
      <c r="K425" s="68" t="s">
        <v>381</v>
      </c>
      <c r="L425" s="68" t="s">
        <v>489</v>
      </c>
      <c r="M425" s="20" t="s">
        <v>380</v>
      </c>
    </row>
    <row r="426" spans="1:13" s="87" customFormat="1" ht="18" customHeight="1">
      <c r="A426" s="68" t="s">
        <v>54</v>
      </c>
      <c r="B426" s="96">
        <v>42822</v>
      </c>
      <c r="C426" s="68" t="s">
        <v>75</v>
      </c>
      <c r="D426" s="68" t="s">
        <v>495</v>
      </c>
      <c r="E426" s="68" t="s">
        <v>76</v>
      </c>
      <c r="F426" s="68" t="s">
        <v>13</v>
      </c>
      <c r="G426" s="88"/>
      <c r="H426" s="19">
        <v>1650</v>
      </c>
      <c r="I426" s="117">
        <f t="shared" si="6"/>
        <v>2223262</v>
      </c>
      <c r="J426" s="68" t="s">
        <v>19</v>
      </c>
      <c r="K426" s="68" t="s">
        <v>381</v>
      </c>
      <c r="L426" s="68" t="s">
        <v>489</v>
      </c>
      <c r="M426" s="20" t="s">
        <v>380</v>
      </c>
    </row>
    <row r="427" spans="1:13" s="87" customFormat="1" ht="18" customHeight="1">
      <c r="A427" s="68" t="s">
        <v>54</v>
      </c>
      <c r="B427" s="96">
        <v>42822</v>
      </c>
      <c r="C427" s="68" t="s">
        <v>124</v>
      </c>
      <c r="D427" s="68" t="s">
        <v>476</v>
      </c>
      <c r="E427" s="68" t="s">
        <v>76</v>
      </c>
      <c r="F427" s="68" t="s">
        <v>13</v>
      </c>
      <c r="G427" s="88"/>
      <c r="H427" s="19">
        <v>1600</v>
      </c>
      <c r="I427" s="117">
        <f t="shared" si="6"/>
        <v>2221662</v>
      </c>
      <c r="J427" s="68" t="s">
        <v>19</v>
      </c>
      <c r="K427" s="68" t="s">
        <v>381</v>
      </c>
      <c r="L427" s="68" t="s">
        <v>489</v>
      </c>
      <c r="M427" s="20" t="s">
        <v>380</v>
      </c>
    </row>
    <row r="428" spans="1:13" s="87" customFormat="1" ht="18" customHeight="1">
      <c r="A428" s="68" t="s">
        <v>54</v>
      </c>
      <c r="B428" s="96">
        <v>42822</v>
      </c>
      <c r="C428" s="68" t="s">
        <v>55</v>
      </c>
      <c r="D428" s="68" t="s">
        <v>197</v>
      </c>
      <c r="E428" s="68" t="s">
        <v>57</v>
      </c>
      <c r="F428" s="68" t="s">
        <v>13</v>
      </c>
      <c r="G428" s="88"/>
      <c r="H428" s="19">
        <v>150</v>
      </c>
      <c r="I428" s="117">
        <f t="shared" si="6"/>
        <v>2221512</v>
      </c>
      <c r="J428" s="68" t="s">
        <v>19</v>
      </c>
      <c r="K428" s="68" t="s">
        <v>381</v>
      </c>
      <c r="L428" s="68" t="s">
        <v>374</v>
      </c>
      <c r="M428" s="20" t="s">
        <v>380</v>
      </c>
    </row>
    <row r="429" spans="1:13" s="87" customFormat="1" ht="18" customHeight="1">
      <c r="A429" s="68" t="s">
        <v>54</v>
      </c>
      <c r="B429" s="96">
        <v>42822</v>
      </c>
      <c r="C429" s="68" t="s">
        <v>55</v>
      </c>
      <c r="D429" s="68" t="s">
        <v>477</v>
      </c>
      <c r="E429" s="68" t="s">
        <v>57</v>
      </c>
      <c r="F429" s="68" t="s">
        <v>11</v>
      </c>
      <c r="G429" s="88"/>
      <c r="H429" s="19">
        <v>500</v>
      </c>
      <c r="I429" s="117">
        <f t="shared" si="6"/>
        <v>2221012</v>
      </c>
      <c r="J429" s="68" t="s">
        <v>27</v>
      </c>
      <c r="K429" s="68" t="s">
        <v>381</v>
      </c>
      <c r="L429" s="68" t="s">
        <v>370</v>
      </c>
      <c r="M429" s="20" t="s">
        <v>380</v>
      </c>
    </row>
    <row r="430" spans="1:13" s="87" customFormat="1" ht="18" customHeight="1">
      <c r="A430" s="68" t="s">
        <v>54</v>
      </c>
      <c r="B430" s="96">
        <v>42822</v>
      </c>
      <c r="C430" s="68" t="s">
        <v>55</v>
      </c>
      <c r="D430" s="68" t="s">
        <v>478</v>
      </c>
      <c r="E430" s="68" t="s">
        <v>57</v>
      </c>
      <c r="F430" s="68" t="s">
        <v>11</v>
      </c>
      <c r="G430" s="88"/>
      <c r="H430" s="19">
        <v>350</v>
      </c>
      <c r="I430" s="117">
        <f t="shared" si="6"/>
        <v>2220662</v>
      </c>
      <c r="J430" s="68" t="s">
        <v>27</v>
      </c>
      <c r="K430" s="68" t="s">
        <v>381</v>
      </c>
      <c r="L430" s="68" t="s">
        <v>370</v>
      </c>
      <c r="M430" s="20" t="s">
        <v>380</v>
      </c>
    </row>
    <row r="431" spans="1:13" s="87" customFormat="1" ht="18" customHeight="1">
      <c r="A431" s="68" t="s">
        <v>54</v>
      </c>
      <c r="B431" s="96">
        <v>42822</v>
      </c>
      <c r="C431" s="68" t="s">
        <v>55</v>
      </c>
      <c r="D431" s="68" t="s">
        <v>479</v>
      </c>
      <c r="E431" s="68" t="s">
        <v>57</v>
      </c>
      <c r="F431" s="68" t="s">
        <v>11</v>
      </c>
      <c r="G431" s="88"/>
      <c r="H431" s="19">
        <v>700</v>
      </c>
      <c r="I431" s="117">
        <f t="shared" si="6"/>
        <v>2219962</v>
      </c>
      <c r="J431" s="68" t="s">
        <v>27</v>
      </c>
      <c r="K431" s="68" t="s">
        <v>381</v>
      </c>
      <c r="L431" s="68" t="s">
        <v>370</v>
      </c>
      <c r="M431" s="20" t="s">
        <v>380</v>
      </c>
    </row>
    <row r="432" spans="1:13" s="87" customFormat="1" ht="18" customHeight="1">
      <c r="A432" s="68" t="s">
        <v>54</v>
      </c>
      <c r="B432" s="96">
        <v>42822</v>
      </c>
      <c r="C432" s="68" t="s">
        <v>55</v>
      </c>
      <c r="D432" s="68" t="s">
        <v>480</v>
      </c>
      <c r="E432" s="68" t="s">
        <v>57</v>
      </c>
      <c r="F432" s="68" t="s">
        <v>11</v>
      </c>
      <c r="G432" s="88"/>
      <c r="H432" s="19">
        <v>400</v>
      </c>
      <c r="I432" s="117">
        <f t="shared" si="6"/>
        <v>2219562</v>
      </c>
      <c r="J432" s="68" t="s">
        <v>27</v>
      </c>
      <c r="K432" s="68" t="s">
        <v>381</v>
      </c>
      <c r="L432" s="68" t="s">
        <v>370</v>
      </c>
      <c r="M432" s="20" t="s">
        <v>380</v>
      </c>
    </row>
    <row r="433" spans="1:13" s="87" customFormat="1" ht="18" customHeight="1">
      <c r="A433" s="68" t="s">
        <v>54</v>
      </c>
      <c r="B433" s="96">
        <v>42822</v>
      </c>
      <c r="C433" s="68" t="s">
        <v>490</v>
      </c>
      <c r="D433" s="68" t="s">
        <v>137</v>
      </c>
      <c r="E433" s="68" t="s">
        <v>76</v>
      </c>
      <c r="F433" s="68" t="s">
        <v>13</v>
      </c>
      <c r="G433" s="88"/>
      <c r="H433" s="19">
        <v>4000</v>
      </c>
      <c r="I433" s="117">
        <f t="shared" si="6"/>
        <v>2215562</v>
      </c>
      <c r="J433" s="68" t="s">
        <v>15</v>
      </c>
      <c r="K433" s="68" t="s">
        <v>381</v>
      </c>
      <c r="L433" s="68" t="s">
        <v>482</v>
      </c>
      <c r="M433" s="20" t="s">
        <v>380</v>
      </c>
    </row>
    <row r="434" spans="1:13" s="87" customFormat="1" ht="18" customHeight="1">
      <c r="A434" s="68" t="s">
        <v>54</v>
      </c>
      <c r="B434" s="96">
        <v>42822</v>
      </c>
      <c r="C434" s="68" t="s">
        <v>491</v>
      </c>
      <c r="D434" s="68" t="s">
        <v>137</v>
      </c>
      <c r="E434" s="68" t="s">
        <v>76</v>
      </c>
      <c r="F434" s="68" t="s">
        <v>13</v>
      </c>
      <c r="G434" s="88"/>
      <c r="H434" s="19">
        <v>9000</v>
      </c>
      <c r="I434" s="117">
        <f t="shared" si="6"/>
        <v>2206562</v>
      </c>
      <c r="J434" s="68" t="s">
        <v>15</v>
      </c>
      <c r="K434" s="68" t="s">
        <v>381</v>
      </c>
      <c r="L434" s="68" t="s">
        <v>482</v>
      </c>
      <c r="M434" s="20" t="s">
        <v>380</v>
      </c>
    </row>
    <row r="435" spans="1:13" s="87" customFormat="1" ht="18" customHeight="1">
      <c r="A435" s="68" t="s">
        <v>54</v>
      </c>
      <c r="B435" s="96">
        <v>42822</v>
      </c>
      <c r="C435" s="68" t="s">
        <v>487</v>
      </c>
      <c r="D435" s="68" t="s">
        <v>137</v>
      </c>
      <c r="E435" s="68" t="s">
        <v>76</v>
      </c>
      <c r="F435" s="68" t="s">
        <v>13</v>
      </c>
      <c r="G435" s="88"/>
      <c r="H435" s="19">
        <v>12000</v>
      </c>
      <c r="I435" s="117">
        <f t="shared" si="6"/>
        <v>2194562</v>
      </c>
      <c r="J435" s="68" t="s">
        <v>15</v>
      </c>
      <c r="K435" s="68" t="s">
        <v>381</v>
      </c>
      <c r="L435" s="68" t="s">
        <v>482</v>
      </c>
      <c r="M435" s="20" t="s">
        <v>380</v>
      </c>
    </row>
    <row r="436" spans="1:13" s="87" customFormat="1" ht="18" customHeight="1">
      <c r="A436" s="68" t="s">
        <v>54</v>
      </c>
      <c r="B436" s="96">
        <v>42822</v>
      </c>
      <c r="C436" s="68" t="s">
        <v>570</v>
      </c>
      <c r="D436" s="68" t="s">
        <v>571</v>
      </c>
      <c r="E436" s="68" t="s">
        <v>76</v>
      </c>
      <c r="F436" s="68" t="s">
        <v>13</v>
      </c>
      <c r="G436" s="88"/>
      <c r="H436" s="19">
        <v>5000</v>
      </c>
      <c r="I436" s="117">
        <f t="shared" si="6"/>
        <v>2189562</v>
      </c>
      <c r="J436" s="68" t="s">
        <v>15</v>
      </c>
      <c r="K436" s="68" t="s">
        <v>381</v>
      </c>
      <c r="L436" s="68" t="s">
        <v>482</v>
      </c>
      <c r="M436" s="20" t="s">
        <v>380</v>
      </c>
    </row>
    <row r="437" spans="1:13" s="87" customFormat="1" ht="18" customHeight="1">
      <c r="A437" s="68" t="s">
        <v>54</v>
      </c>
      <c r="B437" s="96">
        <v>42822</v>
      </c>
      <c r="C437" s="68" t="s">
        <v>492</v>
      </c>
      <c r="D437" s="68" t="s">
        <v>137</v>
      </c>
      <c r="E437" s="68" t="s">
        <v>76</v>
      </c>
      <c r="F437" s="68" t="s">
        <v>13</v>
      </c>
      <c r="G437" s="88"/>
      <c r="H437" s="19">
        <v>30000</v>
      </c>
      <c r="I437" s="117">
        <f t="shared" si="6"/>
        <v>2159562</v>
      </c>
      <c r="J437" s="68" t="s">
        <v>15</v>
      </c>
      <c r="K437" s="68" t="s">
        <v>381</v>
      </c>
      <c r="L437" s="68" t="s">
        <v>574</v>
      </c>
      <c r="M437" s="20" t="s">
        <v>380</v>
      </c>
    </row>
    <row r="438" spans="1:13" s="87" customFormat="1" ht="18" customHeight="1">
      <c r="A438" s="68" t="s">
        <v>54</v>
      </c>
      <c r="B438" s="96">
        <v>42822</v>
      </c>
      <c r="C438" s="68" t="s">
        <v>139</v>
      </c>
      <c r="D438" s="68" t="s">
        <v>493</v>
      </c>
      <c r="E438" s="68" t="s">
        <v>76</v>
      </c>
      <c r="F438" s="68" t="s">
        <v>17</v>
      </c>
      <c r="G438" s="88"/>
      <c r="H438" s="19">
        <v>250</v>
      </c>
      <c r="I438" s="117">
        <f t="shared" si="6"/>
        <v>2159312</v>
      </c>
      <c r="J438" s="68" t="s">
        <v>18</v>
      </c>
      <c r="K438" s="68" t="s">
        <v>381</v>
      </c>
      <c r="L438" s="68" t="s">
        <v>488</v>
      </c>
      <c r="M438" s="20" t="s">
        <v>380</v>
      </c>
    </row>
    <row r="439" spans="1:13" s="87" customFormat="1" ht="18" customHeight="1">
      <c r="A439" s="68" t="s">
        <v>54</v>
      </c>
      <c r="B439" s="96">
        <v>42822</v>
      </c>
      <c r="C439" s="68" t="s">
        <v>494</v>
      </c>
      <c r="D439" s="68" t="s">
        <v>572</v>
      </c>
      <c r="E439" s="68" t="s">
        <v>63</v>
      </c>
      <c r="F439" s="68" t="s">
        <v>14</v>
      </c>
      <c r="G439" s="88"/>
      <c r="H439" s="19">
        <v>4650</v>
      </c>
      <c r="I439" s="117">
        <f t="shared" si="6"/>
        <v>2154662</v>
      </c>
      <c r="J439" s="68" t="s">
        <v>21</v>
      </c>
      <c r="K439" s="68" t="s">
        <v>381</v>
      </c>
      <c r="L439" s="68" t="s">
        <v>576</v>
      </c>
      <c r="M439" s="20" t="s">
        <v>380</v>
      </c>
    </row>
    <row r="440" spans="1:13" s="87" customFormat="1" ht="18" customHeight="1">
      <c r="A440" s="68" t="s">
        <v>54</v>
      </c>
      <c r="B440" s="96">
        <v>42822</v>
      </c>
      <c r="C440" s="68" t="s">
        <v>111</v>
      </c>
      <c r="D440" s="68" t="s">
        <v>496</v>
      </c>
      <c r="E440" s="68" t="s">
        <v>111</v>
      </c>
      <c r="F440" s="68" t="s">
        <v>13</v>
      </c>
      <c r="G440" s="88"/>
      <c r="H440" s="19">
        <v>1000</v>
      </c>
      <c r="I440" s="117">
        <f t="shared" si="6"/>
        <v>2153662</v>
      </c>
      <c r="J440" s="68" t="s">
        <v>19</v>
      </c>
      <c r="K440" s="68" t="s">
        <v>381</v>
      </c>
      <c r="L440" s="68" t="s">
        <v>497</v>
      </c>
      <c r="M440" s="20" t="s">
        <v>380</v>
      </c>
    </row>
    <row r="441" spans="1:13" s="87" customFormat="1" ht="18" customHeight="1">
      <c r="A441" s="68" t="s">
        <v>54</v>
      </c>
      <c r="B441" s="96">
        <v>42822</v>
      </c>
      <c r="C441" s="68" t="s">
        <v>139</v>
      </c>
      <c r="D441" s="68" t="s">
        <v>305</v>
      </c>
      <c r="E441" s="68" t="s">
        <v>76</v>
      </c>
      <c r="F441" s="68" t="s">
        <v>13</v>
      </c>
      <c r="G441" s="88"/>
      <c r="H441" s="19">
        <v>300</v>
      </c>
      <c r="I441" s="117">
        <f t="shared" si="6"/>
        <v>2153362</v>
      </c>
      <c r="J441" s="68" t="s">
        <v>19</v>
      </c>
      <c r="K441" s="68" t="s">
        <v>381</v>
      </c>
      <c r="L441" s="68" t="s">
        <v>498</v>
      </c>
      <c r="M441" s="20" t="s">
        <v>380</v>
      </c>
    </row>
    <row r="442" spans="1:13" s="87" customFormat="1" ht="18" customHeight="1">
      <c r="A442" s="68" t="s">
        <v>54</v>
      </c>
      <c r="B442" s="96">
        <v>42822</v>
      </c>
      <c r="C442" s="68" t="s">
        <v>55</v>
      </c>
      <c r="D442" s="68" t="s">
        <v>354</v>
      </c>
      <c r="E442" s="68" t="s">
        <v>57</v>
      </c>
      <c r="F442" s="68" t="s">
        <v>17</v>
      </c>
      <c r="G442" s="88"/>
      <c r="H442" s="19">
        <v>1000</v>
      </c>
      <c r="I442" s="117">
        <f t="shared" si="6"/>
        <v>2152362</v>
      </c>
      <c r="J442" s="68" t="s">
        <v>18</v>
      </c>
      <c r="K442" s="68" t="s">
        <v>381</v>
      </c>
      <c r="L442" s="68" t="s">
        <v>373</v>
      </c>
      <c r="M442" s="20" t="s">
        <v>380</v>
      </c>
    </row>
    <row r="443" spans="1:13" s="87" customFormat="1" ht="18" customHeight="1">
      <c r="A443" s="68" t="s">
        <v>54</v>
      </c>
      <c r="B443" s="96">
        <v>42822</v>
      </c>
      <c r="C443" s="68" t="s">
        <v>355</v>
      </c>
      <c r="D443" s="68" t="s">
        <v>356</v>
      </c>
      <c r="E443" s="68" t="s">
        <v>543</v>
      </c>
      <c r="F443" s="68" t="s">
        <v>17</v>
      </c>
      <c r="G443" s="88"/>
      <c r="H443" s="19">
        <v>2000</v>
      </c>
      <c r="I443" s="117">
        <f t="shared" si="6"/>
        <v>2150362</v>
      </c>
      <c r="J443" s="68" t="s">
        <v>18</v>
      </c>
      <c r="K443" s="68" t="s">
        <v>381</v>
      </c>
      <c r="L443" s="68" t="s">
        <v>373</v>
      </c>
      <c r="M443" s="20" t="s">
        <v>380</v>
      </c>
    </row>
    <row r="444" spans="1:13" s="87" customFormat="1" ht="18" customHeight="1">
      <c r="A444" s="68" t="s">
        <v>54</v>
      </c>
      <c r="B444" s="96">
        <v>42822</v>
      </c>
      <c r="C444" s="68" t="s">
        <v>559</v>
      </c>
      <c r="D444" s="68" t="s">
        <v>564</v>
      </c>
      <c r="E444" s="68" t="s">
        <v>543</v>
      </c>
      <c r="F444" s="68" t="s">
        <v>17</v>
      </c>
      <c r="G444" s="88"/>
      <c r="H444" s="19">
        <v>2000</v>
      </c>
      <c r="I444" s="117">
        <f t="shared" si="6"/>
        <v>2148362</v>
      </c>
      <c r="J444" s="68" t="s">
        <v>18</v>
      </c>
      <c r="K444" s="68" t="s">
        <v>381</v>
      </c>
      <c r="L444" s="68" t="s">
        <v>373</v>
      </c>
      <c r="M444" s="20" t="s">
        <v>380</v>
      </c>
    </row>
    <row r="445" spans="1:13" s="87" customFormat="1" ht="18" customHeight="1">
      <c r="A445" s="68" t="s">
        <v>54</v>
      </c>
      <c r="B445" s="96">
        <v>42823</v>
      </c>
      <c r="C445" s="68" t="s">
        <v>55</v>
      </c>
      <c r="D445" s="68" t="s">
        <v>464</v>
      </c>
      <c r="E445" s="68" t="s">
        <v>57</v>
      </c>
      <c r="F445" s="68" t="s">
        <v>11</v>
      </c>
      <c r="G445" s="88"/>
      <c r="H445" s="19">
        <v>2000</v>
      </c>
      <c r="I445" s="117">
        <f t="shared" si="6"/>
        <v>2146362</v>
      </c>
      <c r="J445" s="68" t="s">
        <v>12</v>
      </c>
      <c r="K445" s="68" t="s">
        <v>381</v>
      </c>
      <c r="L445" s="68" t="s">
        <v>376</v>
      </c>
      <c r="M445" s="20" t="s">
        <v>380</v>
      </c>
    </row>
    <row r="446" spans="1:13" s="87" customFormat="1" ht="18" customHeight="1">
      <c r="A446" s="68" t="s">
        <v>54</v>
      </c>
      <c r="B446" s="96">
        <v>42823</v>
      </c>
      <c r="C446" s="68" t="s">
        <v>559</v>
      </c>
      <c r="D446" s="68" t="s">
        <v>459</v>
      </c>
      <c r="E446" s="68" t="s">
        <v>70</v>
      </c>
      <c r="F446" s="68" t="s">
        <v>11</v>
      </c>
      <c r="G446" s="88"/>
      <c r="H446" s="19">
        <v>3000</v>
      </c>
      <c r="I446" s="117">
        <f t="shared" si="6"/>
        <v>2143362</v>
      </c>
      <c r="J446" s="68" t="s">
        <v>12</v>
      </c>
      <c r="K446" s="68" t="s">
        <v>381</v>
      </c>
      <c r="L446" s="68" t="s">
        <v>376</v>
      </c>
      <c r="M446" s="20" t="s">
        <v>380</v>
      </c>
    </row>
    <row r="447" spans="1:13" s="87" customFormat="1" ht="18" customHeight="1">
      <c r="A447" s="68" t="s">
        <v>54</v>
      </c>
      <c r="B447" s="96">
        <v>42823</v>
      </c>
      <c r="C447" s="68" t="s">
        <v>246</v>
      </c>
      <c r="D447" s="68" t="s">
        <v>459</v>
      </c>
      <c r="E447" s="68" t="s">
        <v>63</v>
      </c>
      <c r="F447" s="68" t="s">
        <v>11</v>
      </c>
      <c r="G447" s="88"/>
      <c r="H447" s="19">
        <v>4000</v>
      </c>
      <c r="I447" s="117">
        <f t="shared" si="6"/>
        <v>2139362</v>
      </c>
      <c r="J447" s="68" t="s">
        <v>12</v>
      </c>
      <c r="K447" s="68" t="s">
        <v>381</v>
      </c>
      <c r="L447" s="68" t="s">
        <v>376</v>
      </c>
      <c r="M447" s="20" t="s">
        <v>380</v>
      </c>
    </row>
    <row r="448" spans="1:13" s="87" customFormat="1" ht="18" customHeight="1">
      <c r="A448" s="68" t="s">
        <v>54</v>
      </c>
      <c r="B448" s="96">
        <v>42823</v>
      </c>
      <c r="C448" s="68" t="s">
        <v>257</v>
      </c>
      <c r="D448" s="68" t="s">
        <v>463</v>
      </c>
      <c r="E448" s="68" t="s">
        <v>70</v>
      </c>
      <c r="F448" s="68" t="s">
        <v>11</v>
      </c>
      <c r="G448" s="88"/>
      <c r="H448" s="19">
        <v>5000</v>
      </c>
      <c r="I448" s="117">
        <f t="shared" si="6"/>
        <v>2134362</v>
      </c>
      <c r="J448" s="68" t="s">
        <v>12</v>
      </c>
      <c r="K448" s="68" t="s">
        <v>381</v>
      </c>
      <c r="L448" s="68" t="s">
        <v>548</v>
      </c>
      <c r="M448" s="20" t="s">
        <v>380</v>
      </c>
    </row>
    <row r="449" spans="1:13" s="87" customFormat="1" ht="18" customHeight="1">
      <c r="A449" s="68" t="s">
        <v>54</v>
      </c>
      <c r="B449" s="96">
        <v>42823</v>
      </c>
      <c r="C449" s="68" t="s">
        <v>55</v>
      </c>
      <c r="D449" s="68" t="s">
        <v>456</v>
      </c>
      <c r="E449" s="68" t="s">
        <v>57</v>
      </c>
      <c r="F449" s="68" t="s">
        <v>11</v>
      </c>
      <c r="G449" s="88"/>
      <c r="H449" s="19">
        <v>1000</v>
      </c>
      <c r="I449" s="117">
        <f t="shared" si="6"/>
        <v>2133362</v>
      </c>
      <c r="J449" s="68" t="s">
        <v>27</v>
      </c>
      <c r="K449" s="68" t="s">
        <v>381</v>
      </c>
      <c r="L449" s="68" t="s">
        <v>370</v>
      </c>
      <c r="M449" s="20" t="s">
        <v>380</v>
      </c>
    </row>
    <row r="450" spans="1:13" s="87" customFormat="1" ht="18" customHeight="1">
      <c r="A450" s="68" t="s">
        <v>54</v>
      </c>
      <c r="B450" s="96">
        <v>42823</v>
      </c>
      <c r="C450" s="68" t="s">
        <v>55</v>
      </c>
      <c r="D450" s="68" t="s">
        <v>470</v>
      </c>
      <c r="E450" s="68" t="s">
        <v>57</v>
      </c>
      <c r="F450" s="68" t="s">
        <v>11</v>
      </c>
      <c r="G450" s="88"/>
      <c r="H450" s="19">
        <v>2000</v>
      </c>
      <c r="I450" s="117">
        <f t="shared" si="6"/>
        <v>2131362</v>
      </c>
      <c r="J450" s="68" t="s">
        <v>20</v>
      </c>
      <c r="K450" s="68" t="s">
        <v>381</v>
      </c>
      <c r="L450" s="68" t="s">
        <v>369</v>
      </c>
      <c r="M450" s="20" t="s">
        <v>380</v>
      </c>
    </row>
    <row r="451" spans="1:13" s="87" customFormat="1" ht="18" customHeight="1">
      <c r="A451" s="68" t="s">
        <v>54</v>
      </c>
      <c r="B451" s="96">
        <v>42823</v>
      </c>
      <c r="C451" s="68" t="s">
        <v>559</v>
      </c>
      <c r="D451" s="68" t="s">
        <v>468</v>
      </c>
      <c r="E451" s="68" t="s">
        <v>70</v>
      </c>
      <c r="F451" s="68" t="s">
        <v>11</v>
      </c>
      <c r="G451" s="88"/>
      <c r="H451" s="19">
        <v>3000</v>
      </c>
      <c r="I451" s="117">
        <f t="shared" si="6"/>
        <v>2128362</v>
      </c>
      <c r="J451" s="68" t="s">
        <v>20</v>
      </c>
      <c r="K451" s="68" t="s">
        <v>381</v>
      </c>
      <c r="L451" s="68" t="s">
        <v>369</v>
      </c>
      <c r="M451" s="20" t="s">
        <v>380</v>
      </c>
    </row>
    <row r="452" spans="1:13" s="87" customFormat="1" ht="18" customHeight="1">
      <c r="A452" s="68" t="s">
        <v>54</v>
      </c>
      <c r="B452" s="96">
        <v>42823</v>
      </c>
      <c r="C452" s="68" t="s">
        <v>246</v>
      </c>
      <c r="D452" s="68" t="s">
        <v>468</v>
      </c>
      <c r="E452" s="68" t="s">
        <v>63</v>
      </c>
      <c r="F452" s="68" t="s">
        <v>11</v>
      </c>
      <c r="G452" s="88"/>
      <c r="H452" s="19">
        <v>2000</v>
      </c>
      <c r="I452" s="117">
        <f t="shared" ref="I452:I510" si="7">I451+G452-H452</f>
        <v>2126362</v>
      </c>
      <c r="J452" s="68" t="s">
        <v>20</v>
      </c>
      <c r="K452" s="68" t="s">
        <v>381</v>
      </c>
      <c r="L452" s="68" t="s">
        <v>369</v>
      </c>
      <c r="M452" s="20" t="s">
        <v>380</v>
      </c>
    </row>
    <row r="453" spans="1:13" s="87" customFormat="1" ht="18" customHeight="1">
      <c r="A453" s="68" t="s">
        <v>54</v>
      </c>
      <c r="B453" s="96">
        <v>42823</v>
      </c>
      <c r="C453" s="68" t="s">
        <v>257</v>
      </c>
      <c r="D453" s="68" t="s">
        <v>467</v>
      </c>
      <c r="E453" s="68" t="s">
        <v>70</v>
      </c>
      <c r="F453" s="68" t="s">
        <v>11</v>
      </c>
      <c r="G453" s="88"/>
      <c r="H453" s="19">
        <v>5000</v>
      </c>
      <c r="I453" s="117">
        <f t="shared" si="7"/>
        <v>2121362</v>
      </c>
      <c r="J453" s="68" t="s">
        <v>20</v>
      </c>
      <c r="K453" s="68" t="s">
        <v>381</v>
      </c>
      <c r="L453" s="68" t="s">
        <v>579</v>
      </c>
      <c r="M453" s="20" t="s">
        <v>380</v>
      </c>
    </row>
    <row r="454" spans="1:13" s="94" customFormat="1" ht="18" customHeight="1">
      <c r="A454" s="68" t="s">
        <v>54</v>
      </c>
      <c r="B454" s="107">
        <v>42823</v>
      </c>
      <c r="C454" s="90" t="s">
        <v>344</v>
      </c>
      <c r="D454" s="90"/>
      <c r="E454" s="90"/>
      <c r="F454" s="90"/>
      <c r="G454" s="92">
        <v>1000000</v>
      </c>
      <c r="H454" s="93"/>
      <c r="I454" s="117">
        <f t="shared" si="7"/>
        <v>3121362</v>
      </c>
      <c r="J454" s="90"/>
      <c r="K454" s="68" t="s">
        <v>381</v>
      </c>
      <c r="L454" s="90"/>
      <c r="M454" s="20" t="s">
        <v>380</v>
      </c>
    </row>
    <row r="455" spans="1:13" s="87" customFormat="1" ht="18" customHeight="1">
      <c r="A455" s="68" t="s">
        <v>54</v>
      </c>
      <c r="B455" s="96">
        <v>42823</v>
      </c>
      <c r="C455" s="68" t="s">
        <v>252</v>
      </c>
      <c r="D455" s="68" t="s">
        <v>500</v>
      </c>
      <c r="E455" s="68" t="s">
        <v>57</v>
      </c>
      <c r="F455" s="68" t="s">
        <v>11</v>
      </c>
      <c r="G455" s="88"/>
      <c r="H455" s="19">
        <v>1500</v>
      </c>
      <c r="I455" s="117">
        <f t="shared" si="7"/>
        <v>3119862</v>
      </c>
      <c r="J455" s="68" t="s">
        <v>27</v>
      </c>
      <c r="K455" s="68" t="s">
        <v>381</v>
      </c>
      <c r="L455" s="68" t="s">
        <v>370</v>
      </c>
      <c r="M455" s="20" t="s">
        <v>380</v>
      </c>
    </row>
    <row r="456" spans="1:13" s="87" customFormat="1" ht="18" customHeight="1">
      <c r="A456" s="68" t="s">
        <v>54</v>
      </c>
      <c r="B456" s="96">
        <v>42823</v>
      </c>
      <c r="C456" s="68" t="s">
        <v>55</v>
      </c>
      <c r="D456" s="68" t="s">
        <v>501</v>
      </c>
      <c r="E456" s="68" t="s">
        <v>57</v>
      </c>
      <c r="F456" s="68" t="s">
        <v>11</v>
      </c>
      <c r="G456" s="88"/>
      <c r="H456" s="19">
        <v>2000</v>
      </c>
      <c r="I456" s="117">
        <f t="shared" si="7"/>
        <v>3117862</v>
      </c>
      <c r="J456" s="68" t="s">
        <v>27</v>
      </c>
      <c r="K456" s="68" t="s">
        <v>381</v>
      </c>
      <c r="L456" s="68" t="s">
        <v>370</v>
      </c>
      <c r="M456" s="20" t="s">
        <v>380</v>
      </c>
    </row>
    <row r="457" spans="1:13" s="87" customFormat="1" ht="18" customHeight="1">
      <c r="A457" s="68" t="s">
        <v>54</v>
      </c>
      <c r="B457" s="96">
        <v>42823</v>
      </c>
      <c r="C457" s="68" t="s">
        <v>559</v>
      </c>
      <c r="D457" s="68" t="s">
        <v>499</v>
      </c>
      <c r="E457" s="68" t="s">
        <v>70</v>
      </c>
      <c r="F457" s="68" t="s">
        <v>11</v>
      </c>
      <c r="G457" s="88"/>
      <c r="H457" s="19">
        <v>3000</v>
      </c>
      <c r="I457" s="117">
        <f t="shared" si="7"/>
        <v>3114862</v>
      </c>
      <c r="J457" s="68" t="s">
        <v>27</v>
      </c>
      <c r="K457" s="68" t="s">
        <v>381</v>
      </c>
      <c r="L457" s="68" t="s">
        <v>370</v>
      </c>
      <c r="M457" s="20" t="s">
        <v>380</v>
      </c>
    </row>
    <row r="458" spans="1:13" s="87" customFormat="1" ht="18" customHeight="1">
      <c r="A458" s="68" t="s">
        <v>54</v>
      </c>
      <c r="B458" s="96">
        <v>42823</v>
      </c>
      <c r="C458" s="68" t="s">
        <v>246</v>
      </c>
      <c r="D458" s="68" t="s">
        <v>499</v>
      </c>
      <c r="E458" s="68" t="s">
        <v>63</v>
      </c>
      <c r="F458" s="68" t="s">
        <v>11</v>
      </c>
      <c r="G458" s="88"/>
      <c r="H458" s="19">
        <v>400</v>
      </c>
      <c r="I458" s="117">
        <f t="shared" si="7"/>
        <v>3114462</v>
      </c>
      <c r="J458" s="68" t="s">
        <v>27</v>
      </c>
      <c r="K458" s="68" t="s">
        <v>381</v>
      </c>
      <c r="L458" s="68" t="s">
        <v>370</v>
      </c>
      <c r="M458" s="20" t="s">
        <v>380</v>
      </c>
    </row>
    <row r="459" spans="1:13" s="87" customFormat="1" ht="18" customHeight="1">
      <c r="A459" s="68" t="s">
        <v>54</v>
      </c>
      <c r="B459" s="96">
        <v>42823</v>
      </c>
      <c r="C459" s="68" t="s">
        <v>257</v>
      </c>
      <c r="D459" s="68" t="s">
        <v>523</v>
      </c>
      <c r="E459" s="68" t="s">
        <v>70</v>
      </c>
      <c r="F459" s="68" t="s">
        <v>11</v>
      </c>
      <c r="G459" s="88"/>
      <c r="H459" s="19">
        <v>5000</v>
      </c>
      <c r="I459" s="117">
        <f t="shared" si="7"/>
        <v>3109462</v>
      </c>
      <c r="J459" s="68" t="s">
        <v>27</v>
      </c>
      <c r="K459" s="68" t="s">
        <v>381</v>
      </c>
      <c r="L459" s="68" t="s">
        <v>370</v>
      </c>
      <c r="M459" s="20" t="s">
        <v>380</v>
      </c>
    </row>
    <row r="460" spans="1:13" s="87" customFormat="1" ht="18" customHeight="1">
      <c r="A460" s="68" t="s">
        <v>54</v>
      </c>
      <c r="B460" s="96">
        <v>42823</v>
      </c>
      <c r="C460" s="68" t="s">
        <v>486</v>
      </c>
      <c r="D460" s="68" t="s">
        <v>503</v>
      </c>
      <c r="E460" s="68" t="s">
        <v>483</v>
      </c>
      <c r="F460" s="68" t="s">
        <v>14</v>
      </c>
      <c r="G460" s="88"/>
      <c r="H460" s="19">
        <v>55000</v>
      </c>
      <c r="I460" s="117">
        <f t="shared" si="7"/>
        <v>3054462</v>
      </c>
      <c r="J460" s="68" t="s">
        <v>15</v>
      </c>
      <c r="K460" s="68" t="s">
        <v>381</v>
      </c>
      <c r="L460" s="68" t="s">
        <v>578</v>
      </c>
      <c r="M460" s="20" t="s">
        <v>380</v>
      </c>
    </row>
    <row r="461" spans="1:13" s="87" customFormat="1" ht="18" customHeight="1">
      <c r="A461" s="68" t="s">
        <v>54</v>
      </c>
      <c r="B461" s="96">
        <v>42823</v>
      </c>
      <c r="C461" s="68" t="s">
        <v>55</v>
      </c>
      <c r="D461" s="68" t="s">
        <v>504</v>
      </c>
      <c r="E461" s="68" t="s">
        <v>57</v>
      </c>
      <c r="F461" s="68" t="s">
        <v>14</v>
      </c>
      <c r="G461" s="88"/>
      <c r="H461" s="19">
        <v>700</v>
      </c>
      <c r="I461" s="117">
        <f t="shared" si="7"/>
        <v>3053762</v>
      </c>
      <c r="J461" s="68" t="s">
        <v>15</v>
      </c>
      <c r="K461" s="68" t="s">
        <v>381</v>
      </c>
      <c r="L461" s="68" t="s">
        <v>372</v>
      </c>
      <c r="M461" s="20" t="s">
        <v>380</v>
      </c>
    </row>
    <row r="462" spans="1:13" s="87" customFormat="1" ht="18" customHeight="1">
      <c r="A462" s="68" t="s">
        <v>54</v>
      </c>
      <c r="B462" s="96">
        <v>42823</v>
      </c>
      <c r="C462" s="68" t="s">
        <v>111</v>
      </c>
      <c r="D462" s="68" t="s">
        <v>505</v>
      </c>
      <c r="E462" s="68" t="s">
        <v>111</v>
      </c>
      <c r="F462" s="68" t="s">
        <v>13</v>
      </c>
      <c r="G462" s="88"/>
      <c r="H462" s="19">
        <v>8000</v>
      </c>
      <c r="I462" s="117">
        <f t="shared" si="7"/>
        <v>3045762</v>
      </c>
      <c r="J462" s="68" t="s">
        <v>19</v>
      </c>
      <c r="K462" s="68" t="s">
        <v>381</v>
      </c>
      <c r="L462" s="68" t="s">
        <v>508</v>
      </c>
      <c r="M462" s="20" t="s">
        <v>380</v>
      </c>
    </row>
    <row r="463" spans="1:13" s="87" customFormat="1" ht="18" customHeight="1">
      <c r="A463" s="68" t="s">
        <v>54</v>
      </c>
      <c r="B463" s="96">
        <v>42823</v>
      </c>
      <c r="C463" s="68" t="s">
        <v>55</v>
      </c>
      <c r="D463" s="68" t="s">
        <v>506</v>
      </c>
      <c r="E463" s="68" t="s">
        <v>57</v>
      </c>
      <c r="F463" s="68" t="s">
        <v>13</v>
      </c>
      <c r="G463" s="88"/>
      <c r="H463" s="19">
        <v>700</v>
      </c>
      <c r="I463" s="117">
        <f t="shared" si="7"/>
        <v>3045062</v>
      </c>
      <c r="J463" s="68" t="s">
        <v>19</v>
      </c>
      <c r="K463" s="68" t="s">
        <v>381</v>
      </c>
      <c r="L463" s="68" t="s">
        <v>374</v>
      </c>
      <c r="M463" s="20" t="s">
        <v>380</v>
      </c>
    </row>
    <row r="464" spans="1:13" s="87" customFormat="1" ht="18" customHeight="1">
      <c r="A464" s="68" t="s">
        <v>54</v>
      </c>
      <c r="B464" s="96">
        <v>42823</v>
      </c>
      <c r="C464" s="68" t="s">
        <v>113</v>
      </c>
      <c r="D464" s="68"/>
      <c r="E464" s="68" t="s">
        <v>57</v>
      </c>
      <c r="F464" s="68" t="s">
        <v>14</v>
      </c>
      <c r="G464" s="88"/>
      <c r="H464" s="19">
        <v>5000</v>
      </c>
      <c r="I464" s="117">
        <f t="shared" si="7"/>
        <v>3040062</v>
      </c>
      <c r="J464" s="68" t="s">
        <v>21</v>
      </c>
      <c r="K464" s="68" t="s">
        <v>381</v>
      </c>
      <c r="L464" s="68" t="s">
        <v>484</v>
      </c>
      <c r="M464" s="20" t="s">
        <v>380</v>
      </c>
    </row>
    <row r="465" spans="1:13" s="87" customFormat="1" ht="18" customHeight="1">
      <c r="A465" s="68" t="s">
        <v>54</v>
      </c>
      <c r="B465" s="96">
        <v>42823</v>
      </c>
      <c r="C465" s="68" t="s">
        <v>139</v>
      </c>
      <c r="D465" s="68" t="s">
        <v>507</v>
      </c>
      <c r="E465" s="68" t="s">
        <v>76</v>
      </c>
      <c r="F465" s="68" t="s">
        <v>13</v>
      </c>
      <c r="G465" s="88"/>
      <c r="H465" s="19">
        <v>250</v>
      </c>
      <c r="I465" s="117">
        <f t="shared" si="7"/>
        <v>3039812</v>
      </c>
      <c r="J465" s="68" t="s">
        <v>19</v>
      </c>
      <c r="K465" s="68" t="s">
        <v>381</v>
      </c>
      <c r="L465" s="68" t="s">
        <v>509</v>
      </c>
      <c r="M465" s="20" t="s">
        <v>380</v>
      </c>
    </row>
    <row r="466" spans="1:13" s="94" customFormat="1" ht="18" customHeight="1">
      <c r="A466" s="68" t="s">
        <v>54</v>
      </c>
      <c r="B466" s="96">
        <v>42823</v>
      </c>
      <c r="C466" s="68" t="s">
        <v>171</v>
      </c>
      <c r="D466" s="68" t="s">
        <v>555</v>
      </c>
      <c r="E466" s="68" t="s">
        <v>457</v>
      </c>
      <c r="F466" s="68" t="s">
        <v>13</v>
      </c>
      <c r="G466" s="88"/>
      <c r="H466" s="19">
        <v>500</v>
      </c>
      <c r="I466" s="117">
        <f t="shared" si="7"/>
        <v>3039312</v>
      </c>
      <c r="J466" s="68" t="s">
        <v>19</v>
      </c>
      <c r="K466" s="68" t="s">
        <v>381</v>
      </c>
      <c r="L466" s="68" t="s">
        <v>374</v>
      </c>
      <c r="M466" s="20" t="s">
        <v>380</v>
      </c>
    </row>
    <row r="467" spans="1:13" s="87" customFormat="1" ht="18" customHeight="1">
      <c r="A467" s="68" t="s">
        <v>54</v>
      </c>
      <c r="B467" s="96">
        <v>42824</v>
      </c>
      <c r="C467" s="68" t="s">
        <v>252</v>
      </c>
      <c r="D467" s="68" t="s">
        <v>502</v>
      </c>
      <c r="E467" s="68" t="s">
        <v>57</v>
      </c>
      <c r="F467" s="68" t="s">
        <v>11</v>
      </c>
      <c r="G467" s="88"/>
      <c r="H467" s="19">
        <v>1500</v>
      </c>
      <c r="I467" s="117">
        <f t="shared" si="7"/>
        <v>3037812</v>
      </c>
      <c r="J467" s="68" t="s">
        <v>27</v>
      </c>
      <c r="K467" s="68" t="s">
        <v>381</v>
      </c>
      <c r="L467" s="68" t="s">
        <v>370</v>
      </c>
      <c r="M467" s="20" t="s">
        <v>380</v>
      </c>
    </row>
    <row r="468" spans="1:13" s="87" customFormat="1" ht="18" customHeight="1">
      <c r="A468" s="68" t="s">
        <v>54</v>
      </c>
      <c r="B468" s="96">
        <v>42824</v>
      </c>
      <c r="C468" s="68" t="s">
        <v>55</v>
      </c>
      <c r="D468" s="68" t="s">
        <v>464</v>
      </c>
      <c r="E468" s="68" t="s">
        <v>57</v>
      </c>
      <c r="F468" s="68" t="s">
        <v>11</v>
      </c>
      <c r="G468" s="88"/>
      <c r="H468" s="19">
        <v>4000</v>
      </c>
      <c r="I468" s="117">
        <f t="shared" si="7"/>
        <v>3033812</v>
      </c>
      <c r="J468" s="68" t="s">
        <v>12</v>
      </c>
      <c r="K468" s="68" t="s">
        <v>381</v>
      </c>
      <c r="L468" s="68" t="s">
        <v>376</v>
      </c>
      <c r="M468" s="20" t="s">
        <v>380</v>
      </c>
    </row>
    <row r="469" spans="1:13" s="87" customFormat="1" ht="18" customHeight="1">
      <c r="A469" s="68" t="s">
        <v>54</v>
      </c>
      <c r="B469" s="96">
        <v>42824</v>
      </c>
      <c r="C469" s="68" t="s">
        <v>559</v>
      </c>
      <c r="D469" s="68" t="s">
        <v>459</v>
      </c>
      <c r="E469" s="68" t="s">
        <v>70</v>
      </c>
      <c r="F469" s="68" t="s">
        <v>11</v>
      </c>
      <c r="G469" s="88"/>
      <c r="H469" s="19">
        <v>3000</v>
      </c>
      <c r="I469" s="117">
        <f t="shared" si="7"/>
        <v>3030812</v>
      </c>
      <c r="J469" s="68" t="s">
        <v>12</v>
      </c>
      <c r="K469" s="68" t="s">
        <v>381</v>
      </c>
      <c r="L469" s="68" t="s">
        <v>376</v>
      </c>
      <c r="M469" s="20" t="s">
        <v>380</v>
      </c>
    </row>
    <row r="470" spans="1:13" s="87" customFormat="1" ht="18" customHeight="1">
      <c r="A470" s="68" t="s">
        <v>54</v>
      </c>
      <c r="B470" s="96">
        <v>42824</v>
      </c>
      <c r="C470" s="68" t="s">
        <v>246</v>
      </c>
      <c r="D470" s="68" t="s">
        <v>459</v>
      </c>
      <c r="E470" s="68" t="s">
        <v>63</v>
      </c>
      <c r="F470" s="68" t="s">
        <v>11</v>
      </c>
      <c r="G470" s="88"/>
      <c r="H470" s="19">
        <v>4000</v>
      </c>
      <c r="I470" s="117">
        <f t="shared" si="7"/>
        <v>3026812</v>
      </c>
      <c r="J470" s="68" t="s">
        <v>12</v>
      </c>
      <c r="K470" s="68" t="s">
        <v>381</v>
      </c>
      <c r="L470" s="68" t="s">
        <v>376</v>
      </c>
      <c r="M470" s="20" t="s">
        <v>380</v>
      </c>
    </row>
    <row r="471" spans="1:13" s="87" customFormat="1" ht="18" customHeight="1">
      <c r="A471" s="68" t="s">
        <v>54</v>
      </c>
      <c r="B471" s="96">
        <v>42824</v>
      </c>
      <c r="C471" s="68" t="s">
        <v>257</v>
      </c>
      <c r="D471" s="68" t="s">
        <v>463</v>
      </c>
      <c r="E471" s="68" t="s">
        <v>70</v>
      </c>
      <c r="F471" s="68" t="s">
        <v>11</v>
      </c>
      <c r="G471" s="88"/>
      <c r="H471" s="19">
        <v>5000</v>
      </c>
      <c r="I471" s="117">
        <f t="shared" si="7"/>
        <v>3021812</v>
      </c>
      <c r="J471" s="68" t="s">
        <v>12</v>
      </c>
      <c r="K471" s="68" t="s">
        <v>381</v>
      </c>
      <c r="L471" s="68" t="s">
        <v>548</v>
      </c>
      <c r="M471" s="20" t="s">
        <v>380</v>
      </c>
    </row>
    <row r="472" spans="1:13" s="87" customFormat="1" ht="18" customHeight="1">
      <c r="A472" s="68" t="s">
        <v>54</v>
      </c>
      <c r="B472" s="96">
        <v>42824</v>
      </c>
      <c r="C472" s="68" t="s">
        <v>55</v>
      </c>
      <c r="D472" s="68" t="s">
        <v>470</v>
      </c>
      <c r="E472" s="68" t="s">
        <v>57</v>
      </c>
      <c r="F472" s="68" t="s">
        <v>11</v>
      </c>
      <c r="G472" s="88"/>
      <c r="H472" s="19">
        <v>2000</v>
      </c>
      <c r="I472" s="117">
        <f t="shared" si="7"/>
        <v>3019812</v>
      </c>
      <c r="J472" s="68" t="s">
        <v>20</v>
      </c>
      <c r="K472" s="68" t="s">
        <v>381</v>
      </c>
      <c r="L472" s="68" t="s">
        <v>369</v>
      </c>
      <c r="M472" s="20" t="s">
        <v>380</v>
      </c>
    </row>
    <row r="473" spans="1:13" s="87" customFormat="1" ht="18" customHeight="1">
      <c r="A473" s="68" t="s">
        <v>54</v>
      </c>
      <c r="B473" s="96">
        <v>42824</v>
      </c>
      <c r="C473" s="68" t="s">
        <v>559</v>
      </c>
      <c r="D473" s="68" t="s">
        <v>468</v>
      </c>
      <c r="E473" s="68" t="s">
        <v>70</v>
      </c>
      <c r="F473" s="68" t="s">
        <v>11</v>
      </c>
      <c r="G473" s="88"/>
      <c r="H473" s="19">
        <v>3000</v>
      </c>
      <c r="I473" s="117">
        <f t="shared" si="7"/>
        <v>3016812</v>
      </c>
      <c r="J473" s="68" t="s">
        <v>20</v>
      </c>
      <c r="K473" s="68" t="s">
        <v>381</v>
      </c>
      <c r="L473" s="68" t="s">
        <v>369</v>
      </c>
      <c r="M473" s="20" t="s">
        <v>380</v>
      </c>
    </row>
    <row r="474" spans="1:13" s="87" customFormat="1" ht="18" customHeight="1">
      <c r="A474" s="68" t="s">
        <v>54</v>
      </c>
      <c r="B474" s="96">
        <v>42824</v>
      </c>
      <c r="C474" s="68" t="s">
        <v>246</v>
      </c>
      <c r="D474" s="68" t="s">
        <v>468</v>
      </c>
      <c r="E474" s="68" t="s">
        <v>63</v>
      </c>
      <c r="F474" s="68" t="s">
        <v>11</v>
      </c>
      <c r="G474" s="88"/>
      <c r="H474" s="19">
        <v>2000</v>
      </c>
      <c r="I474" s="117">
        <f t="shared" si="7"/>
        <v>3014812</v>
      </c>
      <c r="J474" s="68" t="s">
        <v>20</v>
      </c>
      <c r="K474" s="68" t="s">
        <v>381</v>
      </c>
      <c r="L474" s="68" t="s">
        <v>369</v>
      </c>
      <c r="M474" s="20" t="s">
        <v>380</v>
      </c>
    </row>
    <row r="475" spans="1:13" s="87" customFormat="1" ht="18" customHeight="1">
      <c r="A475" s="68" t="s">
        <v>54</v>
      </c>
      <c r="B475" s="96">
        <v>42824</v>
      </c>
      <c r="C475" s="68" t="s">
        <v>257</v>
      </c>
      <c r="D475" s="68" t="s">
        <v>467</v>
      </c>
      <c r="E475" s="68" t="s">
        <v>70</v>
      </c>
      <c r="F475" s="68" t="s">
        <v>11</v>
      </c>
      <c r="G475" s="88"/>
      <c r="H475" s="19">
        <v>5000</v>
      </c>
      <c r="I475" s="125">
        <f t="shared" si="7"/>
        <v>3009812</v>
      </c>
      <c r="J475" s="68" t="s">
        <v>20</v>
      </c>
      <c r="K475" s="68" t="s">
        <v>381</v>
      </c>
      <c r="L475" s="68" t="s">
        <v>579</v>
      </c>
      <c r="M475" s="20" t="s">
        <v>380</v>
      </c>
    </row>
    <row r="476" spans="1:13" s="87" customFormat="1" ht="18" customHeight="1">
      <c r="A476" s="68" t="s">
        <v>54</v>
      </c>
      <c r="B476" s="96">
        <v>42824</v>
      </c>
      <c r="C476" s="68" t="s">
        <v>55</v>
      </c>
      <c r="D476" s="68" t="s">
        <v>510</v>
      </c>
      <c r="E476" s="68" t="s">
        <v>57</v>
      </c>
      <c r="F476" s="68" t="s">
        <v>17</v>
      </c>
      <c r="G476" s="88"/>
      <c r="H476" s="19">
        <v>1300</v>
      </c>
      <c r="I476" s="117">
        <f t="shared" si="7"/>
        <v>3008512</v>
      </c>
      <c r="J476" s="68" t="s">
        <v>22</v>
      </c>
      <c r="K476" s="68" t="s">
        <v>381</v>
      </c>
      <c r="L476" s="68" t="s">
        <v>379</v>
      </c>
      <c r="M476" s="20" t="s">
        <v>380</v>
      </c>
    </row>
    <row r="477" spans="1:13" s="87" customFormat="1" ht="18" customHeight="1">
      <c r="A477" s="68" t="s">
        <v>54</v>
      </c>
      <c r="B477" s="96">
        <v>42824</v>
      </c>
      <c r="C477" s="68" t="s">
        <v>355</v>
      </c>
      <c r="D477" s="68" t="s">
        <v>356</v>
      </c>
      <c r="E477" s="68" t="s">
        <v>543</v>
      </c>
      <c r="F477" s="68" t="s">
        <v>17</v>
      </c>
      <c r="G477" s="88"/>
      <c r="H477" s="19">
        <v>2000</v>
      </c>
      <c r="I477" s="117">
        <f t="shared" si="7"/>
        <v>3006512</v>
      </c>
      <c r="J477" s="68" t="s">
        <v>22</v>
      </c>
      <c r="K477" s="68" t="s">
        <v>381</v>
      </c>
      <c r="L477" s="68" t="s">
        <v>379</v>
      </c>
      <c r="M477" s="20" t="s">
        <v>380</v>
      </c>
    </row>
    <row r="478" spans="1:13" s="87" customFormat="1" ht="18" customHeight="1">
      <c r="A478" s="68" t="s">
        <v>54</v>
      </c>
      <c r="B478" s="96">
        <v>42824</v>
      </c>
      <c r="C478" s="68" t="s">
        <v>559</v>
      </c>
      <c r="D478" s="68" t="s">
        <v>564</v>
      </c>
      <c r="E478" s="68" t="s">
        <v>543</v>
      </c>
      <c r="F478" s="68" t="s">
        <v>17</v>
      </c>
      <c r="G478" s="88"/>
      <c r="H478" s="19">
        <v>2000</v>
      </c>
      <c r="I478" s="117">
        <f t="shared" si="7"/>
        <v>3004512</v>
      </c>
      <c r="J478" s="68" t="s">
        <v>22</v>
      </c>
      <c r="K478" s="68" t="s">
        <v>381</v>
      </c>
      <c r="L478" s="68" t="s">
        <v>379</v>
      </c>
      <c r="M478" s="20" t="s">
        <v>380</v>
      </c>
    </row>
    <row r="479" spans="1:13" s="87" customFormat="1" ht="18" customHeight="1">
      <c r="A479" s="68" t="s">
        <v>54</v>
      </c>
      <c r="B479" s="96">
        <v>42824</v>
      </c>
      <c r="C479" s="68" t="s">
        <v>171</v>
      </c>
      <c r="D479" s="68" t="s">
        <v>573</v>
      </c>
      <c r="E479" s="68" t="s">
        <v>457</v>
      </c>
      <c r="F479" s="68" t="s">
        <v>13</v>
      </c>
      <c r="G479" s="88"/>
      <c r="H479" s="19">
        <v>500</v>
      </c>
      <c r="I479" s="117">
        <f t="shared" si="7"/>
        <v>3004012</v>
      </c>
      <c r="J479" s="68" t="s">
        <v>19</v>
      </c>
      <c r="K479" s="68" t="s">
        <v>381</v>
      </c>
      <c r="L479" s="68" t="s">
        <v>374</v>
      </c>
      <c r="M479" s="20" t="s">
        <v>380</v>
      </c>
    </row>
    <row r="480" spans="1:13" s="87" customFormat="1" ht="18" customHeight="1">
      <c r="A480" s="68" t="s">
        <v>54</v>
      </c>
      <c r="B480" s="96">
        <v>42824</v>
      </c>
      <c r="C480" s="68" t="s">
        <v>559</v>
      </c>
      <c r="D480" s="68" t="s">
        <v>499</v>
      </c>
      <c r="E480" s="68" t="s">
        <v>70</v>
      </c>
      <c r="F480" s="68" t="s">
        <v>11</v>
      </c>
      <c r="G480" s="88"/>
      <c r="H480" s="19">
        <v>3000</v>
      </c>
      <c r="I480" s="117">
        <f t="shared" si="7"/>
        <v>3001012</v>
      </c>
      <c r="J480" s="68" t="s">
        <v>27</v>
      </c>
      <c r="K480" s="68" t="s">
        <v>381</v>
      </c>
      <c r="L480" s="68" t="s">
        <v>370</v>
      </c>
      <c r="M480" s="20" t="s">
        <v>380</v>
      </c>
    </row>
    <row r="481" spans="1:13" s="87" customFormat="1" ht="18" customHeight="1">
      <c r="A481" s="68" t="s">
        <v>54</v>
      </c>
      <c r="B481" s="96">
        <v>42824</v>
      </c>
      <c r="C481" s="68" t="s">
        <v>511</v>
      </c>
      <c r="D481" s="68"/>
      <c r="E481" s="68" t="s">
        <v>515</v>
      </c>
      <c r="F481" s="68" t="s">
        <v>13</v>
      </c>
      <c r="G481" s="88"/>
      <c r="H481" s="19">
        <v>95050</v>
      </c>
      <c r="I481" s="117">
        <f t="shared" si="7"/>
        <v>2905962</v>
      </c>
      <c r="J481" s="68" t="s">
        <v>19</v>
      </c>
      <c r="K481" s="68" t="s">
        <v>381</v>
      </c>
      <c r="L481" s="68" t="s">
        <v>516</v>
      </c>
      <c r="M481" s="20" t="s">
        <v>380</v>
      </c>
    </row>
    <row r="482" spans="1:13" s="87" customFormat="1" ht="18" customHeight="1">
      <c r="A482" s="68" t="s">
        <v>54</v>
      </c>
      <c r="B482" s="96">
        <v>42824</v>
      </c>
      <c r="C482" s="68" t="s">
        <v>55</v>
      </c>
      <c r="D482" s="68" t="s">
        <v>512</v>
      </c>
      <c r="E482" s="68" t="s">
        <v>57</v>
      </c>
      <c r="F482" s="68" t="s">
        <v>13</v>
      </c>
      <c r="G482" s="88"/>
      <c r="H482" s="19">
        <v>300</v>
      </c>
      <c r="I482" s="117">
        <f t="shared" si="7"/>
        <v>2905662</v>
      </c>
      <c r="J482" s="68" t="s">
        <v>19</v>
      </c>
      <c r="K482" s="68" t="s">
        <v>381</v>
      </c>
      <c r="L482" s="68" t="s">
        <v>374</v>
      </c>
      <c r="M482" s="20" t="s">
        <v>380</v>
      </c>
    </row>
    <row r="483" spans="1:13" s="87" customFormat="1" ht="18" customHeight="1">
      <c r="A483" s="68" t="s">
        <v>54</v>
      </c>
      <c r="B483" s="96">
        <v>42824</v>
      </c>
      <c r="C483" s="68" t="s">
        <v>513</v>
      </c>
      <c r="D483" s="68" t="s">
        <v>514</v>
      </c>
      <c r="E483" s="68" t="s">
        <v>76</v>
      </c>
      <c r="F483" s="68" t="s">
        <v>13</v>
      </c>
      <c r="G483" s="88"/>
      <c r="H483" s="19">
        <v>2500</v>
      </c>
      <c r="I483" s="125">
        <f t="shared" si="7"/>
        <v>2903162</v>
      </c>
      <c r="J483" s="68" t="s">
        <v>19</v>
      </c>
      <c r="K483" s="68" t="s">
        <v>381</v>
      </c>
      <c r="L483" s="68" t="s">
        <v>517</v>
      </c>
      <c r="M483" s="20" t="s">
        <v>380</v>
      </c>
    </row>
    <row r="484" spans="1:13" s="87" customFormat="1" ht="18" customHeight="1">
      <c r="A484" s="68" t="s">
        <v>54</v>
      </c>
      <c r="B484" s="96">
        <v>42825</v>
      </c>
      <c r="C484" s="68" t="s">
        <v>55</v>
      </c>
      <c r="D484" s="68" t="s">
        <v>464</v>
      </c>
      <c r="E484" s="68" t="s">
        <v>57</v>
      </c>
      <c r="F484" s="68" t="s">
        <v>11</v>
      </c>
      <c r="G484" s="88"/>
      <c r="H484" s="19">
        <v>2000</v>
      </c>
      <c r="I484" s="117">
        <f t="shared" si="7"/>
        <v>2901162</v>
      </c>
      <c r="J484" s="68" t="s">
        <v>12</v>
      </c>
      <c r="K484" s="68" t="s">
        <v>381</v>
      </c>
      <c r="L484" s="68" t="s">
        <v>376</v>
      </c>
      <c r="M484" s="20" t="s">
        <v>380</v>
      </c>
    </row>
    <row r="485" spans="1:13" s="87" customFormat="1" ht="18" customHeight="1">
      <c r="A485" s="68" t="s">
        <v>54</v>
      </c>
      <c r="B485" s="96">
        <v>42825</v>
      </c>
      <c r="C485" s="68" t="s">
        <v>559</v>
      </c>
      <c r="D485" s="68" t="s">
        <v>459</v>
      </c>
      <c r="E485" s="68" t="s">
        <v>70</v>
      </c>
      <c r="F485" s="68" t="s">
        <v>11</v>
      </c>
      <c r="G485" s="88"/>
      <c r="H485" s="19">
        <v>3000</v>
      </c>
      <c r="I485" s="117">
        <f t="shared" si="7"/>
        <v>2898162</v>
      </c>
      <c r="J485" s="68" t="s">
        <v>12</v>
      </c>
      <c r="K485" s="68" t="s">
        <v>381</v>
      </c>
      <c r="L485" s="68" t="s">
        <v>376</v>
      </c>
      <c r="M485" s="20" t="s">
        <v>380</v>
      </c>
    </row>
    <row r="486" spans="1:13" s="87" customFormat="1" ht="18" customHeight="1">
      <c r="A486" s="68" t="s">
        <v>54</v>
      </c>
      <c r="B486" s="96">
        <v>42825</v>
      </c>
      <c r="C486" s="68" t="s">
        <v>246</v>
      </c>
      <c r="D486" s="68" t="s">
        <v>459</v>
      </c>
      <c r="E486" s="68" t="s">
        <v>63</v>
      </c>
      <c r="F486" s="68" t="s">
        <v>11</v>
      </c>
      <c r="G486" s="88"/>
      <c r="H486" s="19">
        <v>2000</v>
      </c>
      <c r="I486" s="117">
        <f t="shared" si="7"/>
        <v>2896162</v>
      </c>
      <c r="J486" s="68" t="s">
        <v>12</v>
      </c>
      <c r="K486" s="68" t="s">
        <v>381</v>
      </c>
      <c r="L486" s="68" t="s">
        <v>376</v>
      </c>
      <c r="M486" s="20" t="s">
        <v>380</v>
      </c>
    </row>
    <row r="487" spans="1:13" s="87" customFormat="1" ht="18" customHeight="1">
      <c r="A487" s="68" t="s">
        <v>54</v>
      </c>
      <c r="B487" s="96">
        <v>42825</v>
      </c>
      <c r="C487" s="68" t="s">
        <v>257</v>
      </c>
      <c r="D487" s="68" t="s">
        <v>463</v>
      </c>
      <c r="E487" s="68" t="s">
        <v>70</v>
      </c>
      <c r="F487" s="68" t="s">
        <v>11</v>
      </c>
      <c r="G487" s="88"/>
      <c r="H487" s="19">
        <v>5000</v>
      </c>
      <c r="I487" s="117">
        <f t="shared" si="7"/>
        <v>2891162</v>
      </c>
      <c r="J487" s="68" t="s">
        <v>12</v>
      </c>
      <c r="K487" s="68" t="s">
        <v>381</v>
      </c>
      <c r="L487" s="68" t="s">
        <v>548</v>
      </c>
      <c r="M487" s="20" t="s">
        <v>380</v>
      </c>
    </row>
    <row r="488" spans="1:13" s="87" customFormat="1" ht="18" customHeight="1">
      <c r="A488" s="68" t="s">
        <v>54</v>
      </c>
      <c r="B488" s="96">
        <v>42825</v>
      </c>
      <c r="C488" s="68" t="s">
        <v>55</v>
      </c>
      <c r="D488" s="68" t="s">
        <v>471</v>
      </c>
      <c r="E488" s="68" t="s">
        <v>57</v>
      </c>
      <c r="F488" s="68" t="s">
        <v>11</v>
      </c>
      <c r="G488" s="88"/>
      <c r="H488" s="19">
        <v>500</v>
      </c>
      <c r="I488" s="117">
        <f t="shared" si="7"/>
        <v>2890662</v>
      </c>
      <c r="J488" s="68" t="s">
        <v>20</v>
      </c>
      <c r="K488" s="68" t="s">
        <v>381</v>
      </c>
      <c r="L488" s="68" t="s">
        <v>369</v>
      </c>
      <c r="M488" s="20" t="s">
        <v>380</v>
      </c>
    </row>
    <row r="489" spans="1:13" s="87" customFormat="1" ht="18" customHeight="1">
      <c r="A489" s="68" t="s">
        <v>54</v>
      </c>
      <c r="B489" s="96">
        <v>42825</v>
      </c>
      <c r="C489" s="68" t="s">
        <v>252</v>
      </c>
      <c r="D489" s="68" t="s">
        <v>472</v>
      </c>
      <c r="E489" s="68" t="s">
        <v>57</v>
      </c>
      <c r="F489" s="68" t="s">
        <v>11</v>
      </c>
      <c r="G489" s="88"/>
      <c r="H489" s="19">
        <v>5000</v>
      </c>
      <c r="I489" s="117">
        <f t="shared" si="7"/>
        <v>2885662</v>
      </c>
      <c r="J489" s="68" t="s">
        <v>20</v>
      </c>
      <c r="K489" s="68" t="s">
        <v>381</v>
      </c>
      <c r="L489" s="68" t="s">
        <v>369</v>
      </c>
      <c r="M489" s="20" t="s">
        <v>380</v>
      </c>
    </row>
    <row r="490" spans="1:13" s="87" customFormat="1" ht="18" customHeight="1">
      <c r="A490" s="68" t="s">
        <v>54</v>
      </c>
      <c r="B490" s="96">
        <v>42825</v>
      </c>
      <c r="C490" s="68" t="s">
        <v>55</v>
      </c>
      <c r="D490" s="68" t="s">
        <v>473</v>
      </c>
      <c r="E490" s="68" t="s">
        <v>57</v>
      </c>
      <c r="F490" s="68" t="s">
        <v>11</v>
      </c>
      <c r="G490" s="88"/>
      <c r="H490" s="19">
        <v>500</v>
      </c>
      <c r="I490" s="117">
        <f t="shared" si="7"/>
        <v>2885162</v>
      </c>
      <c r="J490" s="68" t="s">
        <v>20</v>
      </c>
      <c r="K490" s="68" t="s">
        <v>381</v>
      </c>
      <c r="L490" s="68" t="s">
        <v>369</v>
      </c>
      <c r="M490" s="20" t="s">
        <v>380</v>
      </c>
    </row>
    <row r="491" spans="1:13" s="87" customFormat="1" ht="18" customHeight="1">
      <c r="A491" s="68" t="s">
        <v>54</v>
      </c>
      <c r="B491" s="96">
        <v>42825</v>
      </c>
      <c r="C491" s="68" t="s">
        <v>559</v>
      </c>
      <c r="D491" s="68" t="s">
        <v>474</v>
      </c>
      <c r="E491" s="68" t="s">
        <v>70</v>
      </c>
      <c r="F491" s="68" t="s">
        <v>11</v>
      </c>
      <c r="G491" s="88"/>
      <c r="H491" s="19">
        <v>3000</v>
      </c>
      <c r="I491" s="117">
        <f t="shared" si="7"/>
        <v>2882162</v>
      </c>
      <c r="J491" s="68" t="s">
        <v>20</v>
      </c>
      <c r="K491" s="68" t="s">
        <v>381</v>
      </c>
      <c r="L491" s="68" t="s">
        <v>369</v>
      </c>
      <c r="M491" s="20" t="s">
        <v>380</v>
      </c>
    </row>
    <row r="492" spans="1:13" s="87" customFormat="1" ht="18" customHeight="1">
      <c r="A492" s="68" t="s">
        <v>54</v>
      </c>
      <c r="B492" s="96">
        <v>42825</v>
      </c>
      <c r="C492" s="68" t="s">
        <v>55</v>
      </c>
      <c r="D492" s="68" t="s">
        <v>354</v>
      </c>
      <c r="E492" s="68" t="s">
        <v>57</v>
      </c>
      <c r="F492" s="68" t="s">
        <v>17</v>
      </c>
      <c r="G492" s="88"/>
      <c r="H492" s="19">
        <v>1000</v>
      </c>
      <c r="I492" s="117">
        <f t="shared" si="7"/>
        <v>2881162</v>
      </c>
      <c r="J492" s="68" t="s">
        <v>18</v>
      </c>
      <c r="K492" s="68" t="s">
        <v>381</v>
      </c>
      <c r="L492" s="68" t="s">
        <v>373</v>
      </c>
      <c r="M492" s="20" t="s">
        <v>380</v>
      </c>
    </row>
    <row r="493" spans="1:13" s="87" customFormat="1" ht="18" customHeight="1">
      <c r="A493" s="68" t="s">
        <v>54</v>
      </c>
      <c r="B493" s="96">
        <v>42825</v>
      </c>
      <c r="C493" s="68" t="s">
        <v>355</v>
      </c>
      <c r="D493" s="68" t="s">
        <v>356</v>
      </c>
      <c r="E493" s="68" t="s">
        <v>543</v>
      </c>
      <c r="F493" s="68" t="s">
        <v>17</v>
      </c>
      <c r="G493" s="88"/>
      <c r="H493" s="19">
        <v>1000</v>
      </c>
      <c r="I493" s="117">
        <f t="shared" si="7"/>
        <v>2880162</v>
      </c>
      <c r="J493" s="68" t="s">
        <v>18</v>
      </c>
      <c r="K493" s="68" t="s">
        <v>381</v>
      </c>
      <c r="L493" s="68" t="s">
        <v>373</v>
      </c>
      <c r="M493" s="20" t="s">
        <v>380</v>
      </c>
    </row>
    <row r="494" spans="1:13" s="87" customFormat="1" ht="18" customHeight="1">
      <c r="A494" s="68" t="s">
        <v>54</v>
      </c>
      <c r="B494" s="96">
        <v>42825</v>
      </c>
      <c r="C494" s="68" t="s">
        <v>559</v>
      </c>
      <c r="D494" s="68" t="s">
        <v>564</v>
      </c>
      <c r="E494" s="68" t="s">
        <v>543</v>
      </c>
      <c r="F494" s="68" t="s">
        <v>17</v>
      </c>
      <c r="G494" s="88"/>
      <c r="H494" s="19">
        <v>2000</v>
      </c>
      <c r="I494" s="117">
        <f t="shared" si="7"/>
        <v>2878162</v>
      </c>
      <c r="J494" s="68" t="s">
        <v>18</v>
      </c>
      <c r="K494" s="68" t="s">
        <v>381</v>
      </c>
      <c r="L494" s="68" t="s">
        <v>373</v>
      </c>
      <c r="M494" s="20" t="s">
        <v>380</v>
      </c>
    </row>
    <row r="495" spans="1:13" s="87" customFormat="1" ht="18" customHeight="1">
      <c r="A495" s="68" t="s">
        <v>54</v>
      </c>
      <c r="B495" s="96">
        <v>42825</v>
      </c>
      <c r="C495" s="68" t="s">
        <v>55</v>
      </c>
      <c r="D495" s="68" t="s">
        <v>456</v>
      </c>
      <c r="E495" s="68" t="s">
        <v>57</v>
      </c>
      <c r="F495" s="68" t="s">
        <v>11</v>
      </c>
      <c r="G495" s="88"/>
      <c r="H495" s="19">
        <v>1000</v>
      </c>
      <c r="I495" s="117">
        <f t="shared" si="7"/>
        <v>2877162</v>
      </c>
      <c r="J495" s="68" t="s">
        <v>27</v>
      </c>
      <c r="K495" s="68" t="s">
        <v>381</v>
      </c>
      <c r="L495" s="68" t="s">
        <v>370</v>
      </c>
      <c r="M495" s="20" t="s">
        <v>380</v>
      </c>
    </row>
    <row r="496" spans="1:13" s="87" customFormat="1" ht="18" customHeight="1">
      <c r="A496" s="68" t="s">
        <v>54</v>
      </c>
      <c r="B496" s="96">
        <v>42825</v>
      </c>
      <c r="C496" s="68" t="s">
        <v>55</v>
      </c>
      <c r="D496" s="68" t="s">
        <v>518</v>
      </c>
      <c r="E496" s="68" t="s">
        <v>57</v>
      </c>
      <c r="F496" s="68" t="s">
        <v>11</v>
      </c>
      <c r="G496" s="88"/>
      <c r="H496" s="19">
        <v>600</v>
      </c>
      <c r="I496" s="117">
        <f t="shared" si="7"/>
        <v>2876562</v>
      </c>
      <c r="J496" s="68" t="s">
        <v>27</v>
      </c>
      <c r="K496" s="68" t="s">
        <v>381</v>
      </c>
      <c r="L496" s="68" t="s">
        <v>370</v>
      </c>
      <c r="M496" s="20" t="s">
        <v>380</v>
      </c>
    </row>
    <row r="497" spans="1:13" s="87" customFormat="1" ht="18" customHeight="1">
      <c r="A497" s="68" t="s">
        <v>54</v>
      </c>
      <c r="B497" s="96">
        <v>42825</v>
      </c>
      <c r="C497" s="68" t="s">
        <v>55</v>
      </c>
      <c r="D497" s="68" t="s">
        <v>520</v>
      </c>
      <c r="E497" s="68" t="s">
        <v>57</v>
      </c>
      <c r="F497" s="68" t="s">
        <v>11</v>
      </c>
      <c r="G497" s="88"/>
      <c r="H497" s="19">
        <v>500</v>
      </c>
      <c r="I497" s="117">
        <f t="shared" si="7"/>
        <v>2876062</v>
      </c>
      <c r="J497" s="68" t="s">
        <v>27</v>
      </c>
      <c r="K497" s="68" t="s">
        <v>381</v>
      </c>
      <c r="L497" s="68" t="s">
        <v>370</v>
      </c>
      <c r="M497" s="20" t="s">
        <v>380</v>
      </c>
    </row>
    <row r="498" spans="1:13" s="87" customFormat="1" ht="18" customHeight="1">
      <c r="A498" s="68" t="s">
        <v>54</v>
      </c>
      <c r="B498" s="96">
        <v>42825</v>
      </c>
      <c r="C498" s="68" t="s">
        <v>55</v>
      </c>
      <c r="D498" s="68" t="s">
        <v>521</v>
      </c>
      <c r="E498" s="68" t="s">
        <v>57</v>
      </c>
      <c r="F498" s="68" t="s">
        <v>11</v>
      </c>
      <c r="G498" s="88"/>
      <c r="H498" s="19">
        <v>400</v>
      </c>
      <c r="I498" s="117">
        <f t="shared" si="7"/>
        <v>2875662</v>
      </c>
      <c r="J498" s="68" t="s">
        <v>27</v>
      </c>
      <c r="K498" s="68" t="s">
        <v>381</v>
      </c>
      <c r="L498" s="68" t="s">
        <v>370</v>
      </c>
      <c r="M498" s="20" t="s">
        <v>380</v>
      </c>
    </row>
    <row r="499" spans="1:13" s="87" customFormat="1" ht="18" customHeight="1">
      <c r="A499" s="68" t="s">
        <v>54</v>
      </c>
      <c r="B499" s="96">
        <v>42825</v>
      </c>
      <c r="C499" s="68" t="s">
        <v>55</v>
      </c>
      <c r="D499" s="68" t="s">
        <v>522</v>
      </c>
      <c r="E499" s="68" t="s">
        <v>57</v>
      </c>
      <c r="F499" s="68" t="s">
        <v>11</v>
      </c>
      <c r="G499" s="88"/>
      <c r="H499" s="19">
        <v>350</v>
      </c>
      <c r="I499" s="117">
        <f t="shared" si="7"/>
        <v>2875312</v>
      </c>
      <c r="J499" s="68" t="s">
        <v>27</v>
      </c>
      <c r="K499" s="68" t="s">
        <v>381</v>
      </c>
      <c r="L499" s="68" t="s">
        <v>370</v>
      </c>
      <c r="M499" s="20" t="s">
        <v>380</v>
      </c>
    </row>
    <row r="500" spans="1:13" s="87" customFormat="1" ht="18" customHeight="1">
      <c r="A500" s="68" t="s">
        <v>54</v>
      </c>
      <c r="B500" s="96">
        <v>42825</v>
      </c>
      <c r="C500" s="68" t="s">
        <v>246</v>
      </c>
      <c r="D500" s="68" t="s">
        <v>519</v>
      </c>
      <c r="E500" s="68" t="s">
        <v>63</v>
      </c>
      <c r="F500" s="68" t="s">
        <v>11</v>
      </c>
      <c r="G500" s="88"/>
      <c r="H500" s="19">
        <v>1100</v>
      </c>
      <c r="I500" s="117">
        <f t="shared" si="7"/>
        <v>2874212</v>
      </c>
      <c r="J500" s="68" t="s">
        <v>27</v>
      </c>
      <c r="K500" s="68" t="s">
        <v>381</v>
      </c>
      <c r="L500" s="68" t="s">
        <v>370</v>
      </c>
      <c r="M500" s="20" t="s">
        <v>380</v>
      </c>
    </row>
    <row r="501" spans="1:13" s="87" customFormat="1" ht="18" customHeight="1">
      <c r="A501" s="68" t="s">
        <v>54</v>
      </c>
      <c r="B501" s="96">
        <v>42825</v>
      </c>
      <c r="C501" s="68" t="s">
        <v>524</v>
      </c>
      <c r="D501" s="68" t="s">
        <v>525</v>
      </c>
      <c r="E501" s="68" t="s">
        <v>76</v>
      </c>
      <c r="F501" s="68" t="s">
        <v>14</v>
      </c>
      <c r="G501" s="88"/>
      <c r="H501" s="19">
        <v>5000</v>
      </c>
      <c r="I501" s="117">
        <f t="shared" si="7"/>
        <v>2869212</v>
      </c>
      <c r="J501" s="68" t="s">
        <v>21</v>
      </c>
      <c r="K501" s="68" t="s">
        <v>381</v>
      </c>
      <c r="L501" s="68" t="s">
        <v>485</v>
      </c>
      <c r="M501" s="20" t="s">
        <v>380</v>
      </c>
    </row>
    <row r="502" spans="1:13" s="87" customFormat="1" ht="18" customHeight="1">
      <c r="A502" s="68" t="s">
        <v>54</v>
      </c>
      <c r="B502" s="96">
        <v>42825</v>
      </c>
      <c r="C502" s="68" t="s">
        <v>526</v>
      </c>
      <c r="D502" s="68" t="s">
        <v>527</v>
      </c>
      <c r="E502" s="68" t="s">
        <v>96</v>
      </c>
      <c r="F502" s="68" t="s">
        <v>14</v>
      </c>
      <c r="G502" s="88"/>
      <c r="H502" s="19">
        <v>340000</v>
      </c>
      <c r="I502" s="117">
        <f t="shared" si="7"/>
        <v>2529212</v>
      </c>
      <c r="J502" s="68" t="s">
        <v>21</v>
      </c>
      <c r="K502" s="68" t="s">
        <v>381</v>
      </c>
      <c r="L502" s="68" t="s">
        <v>537</v>
      </c>
      <c r="M502" s="20" t="s">
        <v>380</v>
      </c>
    </row>
    <row r="503" spans="1:13" s="87" customFormat="1" ht="18" customHeight="1">
      <c r="A503" s="68" t="s">
        <v>54</v>
      </c>
      <c r="B503" s="96">
        <v>42825</v>
      </c>
      <c r="C503" s="68" t="s">
        <v>526</v>
      </c>
      <c r="D503" s="68" t="s">
        <v>528</v>
      </c>
      <c r="E503" s="68" t="s">
        <v>96</v>
      </c>
      <c r="F503" s="68" t="s">
        <v>14</v>
      </c>
      <c r="G503" s="88"/>
      <c r="H503" s="19">
        <v>150000</v>
      </c>
      <c r="I503" s="117">
        <f t="shared" si="7"/>
        <v>2379212</v>
      </c>
      <c r="J503" s="68" t="s">
        <v>21</v>
      </c>
      <c r="K503" s="68" t="s">
        <v>381</v>
      </c>
      <c r="L503" s="68" t="s">
        <v>537</v>
      </c>
      <c r="M503" s="20" t="s">
        <v>380</v>
      </c>
    </row>
    <row r="504" spans="1:13" s="87" customFormat="1" ht="18" customHeight="1">
      <c r="A504" s="68" t="s">
        <v>54</v>
      </c>
      <c r="B504" s="96">
        <v>42825</v>
      </c>
      <c r="C504" s="68" t="s">
        <v>526</v>
      </c>
      <c r="D504" s="68" t="s">
        <v>529</v>
      </c>
      <c r="E504" s="68" t="s">
        <v>96</v>
      </c>
      <c r="F504" s="68" t="s">
        <v>11</v>
      </c>
      <c r="G504" s="88"/>
      <c r="H504" s="19">
        <v>200000</v>
      </c>
      <c r="I504" s="117">
        <f t="shared" si="7"/>
        <v>2179212</v>
      </c>
      <c r="J504" s="68" t="s">
        <v>21</v>
      </c>
      <c r="K504" s="68" t="s">
        <v>381</v>
      </c>
      <c r="L504" s="68" t="s">
        <v>537</v>
      </c>
      <c r="M504" s="20" t="s">
        <v>380</v>
      </c>
    </row>
    <row r="505" spans="1:13" s="87" customFormat="1" ht="18" customHeight="1">
      <c r="A505" s="68" t="s">
        <v>54</v>
      </c>
      <c r="B505" s="96">
        <v>42825</v>
      </c>
      <c r="C505" s="68" t="s">
        <v>526</v>
      </c>
      <c r="D505" s="68" t="s">
        <v>530</v>
      </c>
      <c r="E505" s="68" t="s">
        <v>96</v>
      </c>
      <c r="F505" s="68" t="s">
        <v>11</v>
      </c>
      <c r="G505" s="88"/>
      <c r="H505" s="19">
        <v>120000</v>
      </c>
      <c r="I505" s="117">
        <f t="shared" si="7"/>
        <v>2059212</v>
      </c>
      <c r="J505" s="68" t="s">
        <v>21</v>
      </c>
      <c r="K505" s="68" t="s">
        <v>381</v>
      </c>
      <c r="L505" s="68" t="s">
        <v>537</v>
      </c>
      <c r="M505" s="20" t="s">
        <v>380</v>
      </c>
    </row>
    <row r="506" spans="1:13" s="87" customFormat="1" ht="18" customHeight="1">
      <c r="A506" s="68" t="s">
        <v>54</v>
      </c>
      <c r="B506" s="96">
        <v>42825</v>
      </c>
      <c r="C506" s="68" t="s">
        <v>526</v>
      </c>
      <c r="D506" s="68" t="s">
        <v>531</v>
      </c>
      <c r="E506" s="68" t="s">
        <v>96</v>
      </c>
      <c r="F506" s="68" t="s">
        <v>13</v>
      </c>
      <c r="G506" s="88"/>
      <c r="H506" s="19">
        <v>110000</v>
      </c>
      <c r="I506" s="117">
        <f t="shared" si="7"/>
        <v>1949212</v>
      </c>
      <c r="J506" s="68" t="s">
        <v>21</v>
      </c>
      <c r="K506" s="68" t="s">
        <v>381</v>
      </c>
      <c r="L506" s="68" t="s">
        <v>537</v>
      </c>
      <c r="M506" s="20" t="s">
        <v>380</v>
      </c>
    </row>
    <row r="507" spans="1:13" s="87" customFormat="1" ht="18" customHeight="1">
      <c r="A507" s="68" t="s">
        <v>54</v>
      </c>
      <c r="B507" s="96">
        <v>42825</v>
      </c>
      <c r="C507" s="68" t="s">
        <v>526</v>
      </c>
      <c r="D507" s="68" t="s">
        <v>532</v>
      </c>
      <c r="E507" s="68" t="s">
        <v>96</v>
      </c>
      <c r="F507" s="68" t="s">
        <v>17</v>
      </c>
      <c r="G507" s="88"/>
      <c r="H507" s="19">
        <v>150000</v>
      </c>
      <c r="I507" s="117">
        <f t="shared" si="7"/>
        <v>1799212</v>
      </c>
      <c r="J507" s="68" t="s">
        <v>21</v>
      </c>
      <c r="K507" s="68" t="s">
        <v>381</v>
      </c>
      <c r="L507" s="68" t="s">
        <v>537</v>
      </c>
      <c r="M507" s="20" t="s">
        <v>380</v>
      </c>
    </row>
    <row r="508" spans="1:13" s="87" customFormat="1" ht="18" customHeight="1">
      <c r="A508" s="68" t="s">
        <v>54</v>
      </c>
      <c r="B508" s="96">
        <v>42825</v>
      </c>
      <c r="C508" s="68" t="s">
        <v>526</v>
      </c>
      <c r="D508" s="68" t="s">
        <v>533</v>
      </c>
      <c r="E508" s="68" t="s">
        <v>96</v>
      </c>
      <c r="F508" s="68" t="s">
        <v>17</v>
      </c>
      <c r="G508" s="88"/>
      <c r="H508" s="19">
        <v>150000</v>
      </c>
      <c r="I508" s="117">
        <f t="shared" si="7"/>
        <v>1649212</v>
      </c>
      <c r="J508" s="68" t="s">
        <v>21</v>
      </c>
      <c r="K508" s="68" t="s">
        <v>381</v>
      </c>
      <c r="L508" s="68" t="s">
        <v>537</v>
      </c>
      <c r="M508" s="20" t="s">
        <v>380</v>
      </c>
    </row>
    <row r="509" spans="1:13" s="87" customFormat="1" ht="18" customHeight="1">
      <c r="A509" s="68" t="s">
        <v>54</v>
      </c>
      <c r="B509" s="96">
        <v>42825</v>
      </c>
      <c r="C509" s="68" t="s">
        <v>526</v>
      </c>
      <c r="D509" s="68" t="s">
        <v>534</v>
      </c>
      <c r="E509" s="68" t="s">
        <v>96</v>
      </c>
      <c r="F509" s="68" t="s">
        <v>11</v>
      </c>
      <c r="G509" s="88"/>
      <c r="H509" s="19">
        <v>65000</v>
      </c>
      <c r="I509" s="117">
        <f t="shared" si="7"/>
        <v>1584212</v>
      </c>
      <c r="J509" s="68" t="s">
        <v>21</v>
      </c>
      <c r="K509" s="68" t="s">
        <v>381</v>
      </c>
      <c r="L509" s="68" t="s">
        <v>537</v>
      </c>
      <c r="M509" s="20" t="s">
        <v>380</v>
      </c>
    </row>
    <row r="510" spans="1:13" s="87" customFormat="1" ht="18" customHeight="1">
      <c r="A510" s="68" t="s">
        <v>54</v>
      </c>
      <c r="B510" s="96">
        <v>42825</v>
      </c>
      <c r="C510" s="68" t="s">
        <v>526</v>
      </c>
      <c r="D510" s="68" t="s">
        <v>553</v>
      </c>
      <c r="E510" s="68" t="s">
        <v>90</v>
      </c>
      <c r="F510" s="68" t="s">
        <v>13</v>
      </c>
      <c r="G510" s="88"/>
      <c r="H510" s="19">
        <v>25000</v>
      </c>
      <c r="I510" s="117">
        <f t="shared" si="7"/>
        <v>1559212</v>
      </c>
      <c r="J510" s="68" t="s">
        <v>21</v>
      </c>
      <c r="K510" s="68" t="s">
        <v>381</v>
      </c>
      <c r="L510" s="68" t="s">
        <v>575</v>
      </c>
      <c r="M510" s="20" t="s">
        <v>380</v>
      </c>
    </row>
    <row r="511" spans="1:13" s="87" customFormat="1" ht="18" customHeight="1">
      <c r="A511" s="68"/>
      <c r="B511" s="96"/>
      <c r="C511" s="68"/>
      <c r="D511" s="68"/>
      <c r="E511" s="68"/>
      <c r="F511" s="68"/>
      <c r="G511" s="88"/>
      <c r="H511" s="19"/>
      <c r="I511" s="5"/>
      <c r="J511" s="68"/>
      <c r="K511" s="68"/>
      <c r="L511" s="68"/>
      <c r="M511" s="20"/>
    </row>
    <row r="512" spans="1:13" s="87" customFormat="1" ht="18" customHeight="1">
      <c r="A512" s="68"/>
      <c r="B512" s="96"/>
      <c r="C512" s="68"/>
      <c r="D512" s="68"/>
      <c r="E512" s="68"/>
      <c r="F512" s="68"/>
      <c r="G512" s="88"/>
      <c r="H512" s="19"/>
      <c r="I512" s="5"/>
      <c r="J512" s="68"/>
      <c r="K512" s="68"/>
      <c r="L512" s="68"/>
      <c r="M512" s="20"/>
    </row>
    <row r="513" spans="1:13" s="87" customFormat="1" ht="18" customHeight="1">
      <c r="A513" s="68"/>
      <c r="B513" s="96"/>
      <c r="C513" s="68"/>
      <c r="D513" s="68"/>
      <c r="E513" s="68"/>
      <c r="F513" s="68"/>
      <c r="G513" s="88"/>
      <c r="H513" s="19"/>
      <c r="I513" s="5"/>
      <c r="J513" s="68"/>
      <c r="K513" s="68"/>
      <c r="L513" s="68"/>
      <c r="M513" s="20"/>
    </row>
    <row r="514" spans="1:13" s="87" customFormat="1" ht="18" customHeight="1">
      <c r="A514" s="68"/>
      <c r="B514" s="96"/>
      <c r="C514" s="68"/>
      <c r="D514" s="68"/>
      <c r="E514" s="68"/>
      <c r="F514" s="68"/>
      <c r="G514" s="88"/>
      <c r="H514" s="19"/>
      <c r="I514" s="5"/>
      <c r="J514" s="68"/>
      <c r="K514" s="68"/>
      <c r="L514" s="68"/>
      <c r="M514" s="20"/>
    </row>
    <row r="515" spans="1:13" s="87" customFormat="1" ht="18" customHeight="1">
      <c r="A515" s="68"/>
      <c r="B515" s="96"/>
      <c r="C515" s="68"/>
      <c r="D515" s="68"/>
      <c r="E515" s="68"/>
      <c r="F515" s="68"/>
      <c r="G515" s="88"/>
      <c r="H515" s="19"/>
      <c r="I515" s="5"/>
      <c r="J515" s="68"/>
      <c r="K515" s="68"/>
      <c r="L515" s="68"/>
      <c r="M515" s="89"/>
    </row>
    <row r="516" spans="1:13" s="87" customFormat="1" ht="18" customHeight="1">
      <c r="A516" s="68"/>
      <c r="B516" s="96"/>
      <c r="C516" s="68"/>
      <c r="D516" s="68"/>
      <c r="E516" s="68"/>
      <c r="F516" s="68"/>
      <c r="G516" s="88"/>
      <c r="H516" s="19"/>
      <c r="I516" s="5"/>
      <c r="J516" s="68"/>
      <c r="K516" s="68"/>
      <c r="L516" s="68"/>
      <c r="M516" s="89"/>
    </row>
    <row r="517" spans="1:13" s="87" customFormat="1" ht="18" customHeight="1">
      <c r="A517" s="68"/>
      <c r="B517" s="96"/>
      <c r="C517" s="68"/>
      <c r="D517" s="68"/>
      <c r="E517" s="68"/>
      <c r="F517" s="68"/>
      <c r="G517" s="88"/>
      <c r="H517" s="19"/>
      <c r="I517" s="5"/>
      <c r="J517" s="68"/>
      <c r="K517" s="68"/>
      <c r="L517" s="68"/>
      <c r="M517" s="89"/>
    </row>
    <row r="518" spans="1:13" ht="18" customHeight="1">
      <c r="A518" s="68"/>
      <c r="B518" s="97"/>
      <c r="C518" s="4"/>
      <c r="D518" s="10"/>
      <c r="E518" s="10"/>
      <c r="F518" s="10"/>
      <c r="G518" s="15"/>
      <c r="H518" s="11"/>
      <c r="I518" s="14"/>
      <c r="J518" s="10"/>
      <c r="K518" s="4"/>
      <c r="L518" s="10"/>
      <c r="M518" s="7"/>
    </row>
    <row r="519" spans="1:13" ht="18" customHeight="1">
      <c r="A519" s="68"/>
      <c r="B519" s="97"/>
      <c r="C519" s="4"/>
      <c r="D519" s="10"/>
      <c r="E519" s="10"/>
      <c r="F519" s="10"/>
      <c r="G519" s="15"/>
      <c r="H519" s="11"/>
      <c r="I519" s="16"/>
      <c r="J519" s="10"/>
      <c r="K519" s="4"/>
      <c r="L519" s="10"/>
      <c r="M519" s="7"/>
    </row>
    <row r="520" spans="1:13" s="3" customFormat="1" ht="18" customHeight="1">
      <c r="A520" s="95"/>
      <c r="B520" s="80"/>
      <c r="D520" s="84" t="s">
        <v>24</v>
      </c>
      <c r="E520" s="74"/>
      <c r="F520" s="74"/>
      <c r="G520" s="17">
        <f>SUM(G2:G519)</f>
        <v>5049372</v>
      </c>
      <c r="H520" s="17">
        <f>SUM(H2:H519)</f>
        <v>3490160</v>
      </c>
      <c r="I520" s="71">
        <f>G520-H520</f>
        <v>1559212</v>
      </c>
      <c r="J520" s="74"/>
      <c r="L520" s="74"/>
      <c r="M520" s="8"/>
    </row>
    <row r="521" spans="1:13" ht="18" customHeight="1">
      <c r="A521" s="95"/>
    </row>
    <row r="522" spans="1:13" ht="18" customHeight="1">
      <c r="A522" s="95"/>
    </row>
  </sheetData>
  <autoFilter ref="A1:M520">
    <filterColumn colId="4"/>
    <filterColumn colId="9"/>
    <sortState ref="A2:M527">
      <sortCondition ref="B1:B527"/>
    </sortState>
  </autoFilter>
  <pageMargins left="0.7" right="0.7" top="0.75" bottom="0.75" header="0.3" footer="0.3"/>
  <pageSetup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R14"/>
  <sheetViews>
    <sheetView topLeftCell="G1" workbookViewId="0">
      <selection activeCell="J26" sqref="J26"/>
    </sheetView>
  </sheetViews>
  <sheetFormatPr baseColWidth="10" defaultColWidth="9.140625" defaultRowHeight="15"/>
  <cols>
    <col min="1" max="1" width="23.85546875" style="108" bestFit="1" customWidth="1"/>
    <col min="2" max="2" width="18.5703125" style="108" bestFit="1" customWidth="1"/>
    <col min="3" max="3" width="11.85546875" style="108" bestFit="1" customWidth="1"/>
    <col min="4" max="4" width="8.28515625" style="108" customWidth="1"/>
    <col min="5" max="5" width="8.28515625" style="108" bestFit="1" customWidth="1"/>
    <col min="6" max="6" width="15.28515625" style="108" bestFit="1" customWidth="1"/>
    <col min="7" max="7" width="10" style="108" bestFit="1" customWidth="1"/>
    <col min="8" max="8" width="7.42578125" style="108" bestFit="1" customWidth="1"/>
    <col min="9" max="9" width="10.5703125" style="108" bestFit="1" customWidth="1"/>
    <col min="10" max="10" width="12.85546875" style="108" bestFit="1" customWidth="1"/>
    <col min="11" max="11" width="9.42578125" style="108" bestFit="1" customWidth="1"/>
    <col min="12" max="12" width="15.28515625" style="108" bestFit="1" customWidth="1"/>
    <col min="13" max="13" width="17.5703125" style="108" bestFit="1" customWidth="1"/>
    <col min="14" max="14" width="13.28515625" style="108" bestFit="1" customWidth="1"/>
    <col min="15" max="15" width="7.28515625" style="108" customWidth="1"/>
    <col min="16" max="16" width="14.85546875" style="108" bestFit="1" customWidth="1"/>
    <col min="17" max="17" width="11.85546875" style="108" bestFit="1" customWidth="1"/>
    <col min="18" max="18" width="11.28515625" style="108" bestFit="1" customWidth="1"/>
    <col min="19" max="16384" width="9.140625" style="108"/>
  </cols>
  <sheetData>
    <row r="3" spans="1:18">
      <c r="A3" s="109" t="s">
        <v>31</v>
      </c>
      <c r="B3" s="109" t="s">
        <v>546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</row>
    <row r="4" spans="1:18">
      <c r="A4" s="109" t="s">
        <v>29</v>
      </c>
      <c r="B4" s="110" t="s">
        <v>332</v>
      </c>
      <c r="C4" s="110" t="s">
        <v>132</v>
      </c>
      <c r="D4" s="110" t="s">
        <v>86</v>
      </c>
      <c r="E4" s="110" t="s">
        <v>543</v>
      </c>
      <c r="F4" s="110" t="s">
        <v>76</v>
      </c>
      <c r="G4" s="110" t="s">
        <v>96</v>
      </c>
      <c r="H4" s="110" t="s">
        <v>90</v>
      </c>
      <c r="I4" s="110" t="s">
        <v>111</v>
      </c>
      <c r="J4" s="110" t="s">
        <v>457</v>
      </c>
      <c r="K4" s="110" t="s">
        <v>57</v>
      </c>
      <c r="L4" s="110" t="s">
        <v>483</v>
      </c>
      <c r="M4" s="110" t="s">
        <v>70</v>
      </c>
      <c r="N4" s="110" t="s">
        <v>63</v>
      </c>
      <c r="O4" s="110" t="s">
        <v>547</v>
      </c>
      <c r="P4" s="110" t="s">
        <v>515</v>
      </c>
      <c r="Q4" s="110" t="s">
        <v>541</v>
      </c>
      <c r="R4" s="110" t="s">
        <v>30</v>
      </c>
    </row>
    <row r="5" spans="1:18">
      <c r="A5" s="110" t="s">
        <v>381</v>
      </c>
      <c r="B5" s="111">
        <v>130000</v>
      </c>
      <c r="C5" s="111">
        <v>400000</v>
      </c>
      <c r="D5" s="111">
        <v>111000</v>
      </c>
      <c r="E5" s="111">
        <v>22000</v>
      </c>
      <c r="F5" s="111">
        <v>173585</v>
      </c>
      <c r="G5" s="111">
        <v>1374325</v>
      </c>
      <c r="H5" s="111">
        <v>66000</v>
      </c>
      <c r="I5" s="111">
        <v>125000</v>
      </c>
      <c r="J5" s="111">
        <v>2000</v>
      </c>
      <c r="K5" s="111">
        <v>301850</v>
      </c>
      <c r="L5" s="111">
        <v>55000</v>
      </c>
      <c r="M5" s="111">
        <v>143050</v>
      </c>
      <c r="N5" s="111">
        <v>91300</v>
      </c>
      <c r="O5" s="111"/>
      <c r="P5" s="111">
        <v>95050</v>
      </c>
      <c r="Q5" s="111">
        <v>400000</v>
      </c>
      <c r="R5" s="111">
        <v>3490160</v>
      </c>
    </row>
    <row r="6" spans="1:18">
      <c r="A6" s="112" t="s">
        <v>11</v>
      </c>
      <c r="B6" s="111">
        <v>60000</v>
      </c>
      <c r="C6" s="111"/>
      <c r="D6" s="111"/>
      <c r="E6" s="111"/>
      <c r="F6" s="111">
        <v>4400</v>
      </c>
      <c r="G6" s="111">
        <v>415000</v>
      </c>
      <c r="H6" s="111">
        <v>3000</v>
      </c>
      <c r="I6" s="111">
        <v>1000</v>
      </c>
      <c r="J6" s="111"/>
      <c r="K6" s="111">
        <v>175200</v>
      </c>
      <c r="L6" s="111"/>
      <c r="M6" s="111">
        <v>110000</v>
      </c>
      <c r="N6" s="111">
        <v>69150</v>
      </c>
      <c r="O6" s="111"/>
      <c r="P6" s="111"/>
      <c r="Q6" s="111"/>
      <c r="R6" s="111">
        <v>837750</v>
      </c>
    </row>
    <row r="7" spans="1:18">
      <c r="A7" s="112" t="s">
        <v>17</v>
      </c>
      <c r="B7" s="111"/>
      <c r="C7" s="111"/>
      <c r="D7" s="111"/>
      <c r="E7" s="111">
        <v>21000</v>
      </c>
      <c r="F7" s="111">
        <v>910</v>
      </c>
      <c r="G7" s="111">
        <v>300000</v>
      </c>
      <c r="H7" s="111"/>
      <c r="I7" s="111"/>
      <c r="J7" s="111"/>
      <c r="K7" s="111">
        <v>63500</v>
      </c>
      <c r="L7" s="111"/>
      <c r="M7" s="111">
        <v>24000</v>
      </c>
      <c r="N7" s="111"/>
      <c r="O7" s="111"/>
      <c r="P7" s="111"/>
      <c r="Q7" s="111">
        <v>400000</v>
      </c>
      <c r="R7" s="111">
        <v>809410</v>
      </c>
    </row>
    <row r="8" spans="1:18">
      <c r="A8" s="112" t="s">
        <v>14</v>
      </c>
      <c r="B8" s="111">
        <v>70000</v>
      </c>
      <c r="C8" s="111"/>
      <c r="D8" s="111">
        <v>10000</v>
      </c>
      <c r="E8" s="111">
        <v>1000</v>
      </c>
      <c r="F8" s="111">
        <v>5000</v>
      </c>
      <c r="G8" s="111">
        <v>490000</v>
      </c>
      <c r="H8" s="111"/>
      <c r="I8" s="111"/>
      <c r="J8" s="111">
        <v>500</v>
      </c>
      <c r="K8" s="111">
        <v>50000</v>
      </c>
      <c r="L8" s="111">
        <v>55000</v>
      </c>
      <c r="M8" s="111">
        <v>9050</v>
      </c>
      <c r="N8" s="111">
        <v>21150</v>
      </c>
      <c r="O8" s="111"/>
      <c r="P8" s="111"/>
      <c r="Q8" s="111"/>
      <c r="R8" s="111">
        <v>711700</v>
      </c>
    </row>
    <row r="9" spans="1:18">
      <c r="A9" s="112" t="s">
        <v>13</v>
      </c>
      <c r="B9" s="111"/>
      <c r="C9" s="111">
        <v>400000</v>
      </c>
      <c r="D9" s="111">
        <v>101000</v>
      </c>
      <c r="E9" s="111"/>
      <c r="F9" s="111">
        <v>163275</v>
      </c>
      <c r="G9" s="111">
        <v>110000</v>
      </c>
      <c r="H9" s="111">
        <v>63000</v>
      </c>
      <c r="I9" s="111">
        <v>124000</v>
      </c>
      <c r="J9" s="111">
        <v>1500</v>
      </c>
      <c r="K9" s="111">
        <v>13150</v>
      </c>
      <c r="L9" s="111"/>
      <c r="M9" s="111"/>
      <c r="N9" s="111">
        <v>1000</v>
      </c>
      <c r="O9" s="111"/>
      <c r="P9" s="111">
        <v>95050</v>
      </c>
      <c r="Q9" s="111"/>
      <c r="R9" s="111">
        <v>1071975</v>
      </c>
    </row>
    <row r="10" spans="1:18">
      <c r="A10" s="112" t="s">
        <v>458</v>
      </c>
      <c r="B10" s="111"/>
      <c r="C10" s="111"/>
      <c r="D10" s="111"/>
      <c r="E10" s="111"/>
      <c r="F10" s="111"/>
      <c r="G10" s="111">
        <v>59325</v>
      </c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>
        <v>59325</v>
      </c>
    </row>
    <row r="11" spans="1:18">
      <c r="A11" s="112" t="s">
        <v>547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</row>
    <row r="12" spans="1:18">
      <c r="A12" s="110" t="s">
        <v>30</v>
      </c>
      <c r="B12" s="111">
        <v>130000</v>
      </c>
      <c r="C12" s="111">
        <v>400000</v>
      </c>
      <c r="D12" s="111">
        <v>111000</v>
      </c>
      <c r="E12" s="111">
        <v>22000</v>
      </c>
      <c r="F12" s="111">
        <v>173585</v>
      </c>
      <c r="G12" s="111">
        <v>1374325</v>
      </c>
      <c r="H12" s="111">
        <v>66000</v>
      </c>
      <c r="I12" s="111">
        <v>125000</v>
      </c>
      <c r="J12" s="111">
        <v>2000</v>
      </c>
      <c r="K12" s="111">
        <v>301850</v>
      </c>
      <c r="L12" s="111">
        <v>55000</v>
      </c>
      <c r="M12" s="111">
        <v>143050</v>
      </c>
      <c r="N12" s="111">
        <v>91300</v>
      </c>
      <c r="O12" s="111"/>
      <c r="P12" s="111">
        <v>95050</v>
      </c>
      <c r="Q12" s="111">
        <v>400000</v>
      </c>
      <c r="R12" s="111">
        <v>3490160</v>
      </c>
    </row>
    <row r="13" spans="1:18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</row>
    <row r="14" spans="1:18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B15"/>
  <sheetViews>
    <sheetView workbookViewId="0">
      <selection activeCell="B13" sqref="B13"/>
    </sheetView>
  </sheetViews>
  <sheetFormatPr baseColWidth="10" defaultColWidth="9.140625" defaultRowHeight="15"/>
  <cols>
    <col min="1" max="1" width="13.140625" bestFit="1" customWidth="1"/>
    <col min="2" max="2" width="23.85546875" bestFit="1" customWidth="1"/>
  </cols>
  <sheetData>
    <row r="3" spans="1:2">
      <c r="A3" s="21" t="s">
        <v>29</v>
      </c>
      <c r="B3" t="s">
        <v>31</v>
      </c>
    </row>
    <row r="4" spans="1:2">
      <c r="A4" s="22" t="s">
        <v>18</v>
      </c>
      <c r="B4" s="23">
        <v>20110</v>
      </c>
    </row>
    <row r="5" spans="1:2">
      <c r="A5" s="22" t="s">
        <v>19</v>
      </c>
      <c r="B5" s="23">
        <v>440100</v>
      </c>
    </row>
    <row r="6" spans="1:2">
      <c r="A6" s="22" t="s">
        <v>26</v>
      </c>
      <c r="B6" s="23">
        <v>21200</v>
      </c>
    </row>
    <row r="7" spans="1:2">
      <c r="A7" s="22" t="s">
        <v>20</v>
      </c>
      <c r="B7" s="23">
        <v>130450</v>
      </c>
    </row>
    <row r="8" spans="1:2">
      <c r="A8" s="22" t="s">
        <v>27</v>
      </c>
      <c r="B8" s="23">
        <v>78950</v>
      </c>
    </row>
    <row r="9" spans="1:2">
      <c r="A9" s="22" t="s">
        <v>167</v>
      </c>
      <c r="B9" s="23">
        <v>4700</v>
      </c>
    </row>
    <row r="10" spans="1:2">
      <c r="A10" s="22" t="s">
        <v>12</v>
      </c>
      <c r="B10" s="23">
        <v>176550</v>
      </c>
    </row>
    <row r="11" spans="1:2">
      <c r="A11" s="22" t="s">
        <v>25</v>
      </c>
      <c r="B11" s="23">
        <v>19100</v>
      </c>
    </row>
    <row r="12" spans="1:2">
      <c r="A12" s="22" t="s">
        <v>21</v>
      </c>
      <c r="B12" s="23">
        <v>2123175</v>
      </c>
    </row>
    <row r="13" spans="1:2">
      <c r="A13" s="22" t="s">
        <v>22</v>
      </c>
      <c r="B13" s="23">
        <v>24700</v>
      </c>
    </row>
    <row r="14" spans="1:2">
      <c r="A14" s="22" t="s">
        <v>15</v>
      </c>
      <c r="B14" s="23">
        <v>451125</v>
      </c>
    </row>
    <row r="15" spans="1:2">
      <c r="A15" s="22" t="s">
        <v>30</v>
      </c>
      <c r="B15" s="23">
        <v>3490160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9"/>
  <sheetViews>
    <sheetView tabSelected="1" workbookViewId="0">
      <selection activeCell="I24" sqref="I24"/>
    </sheetView>
  </sheetViews>
  <sheetFormatPr baseColWidth="10" defaultColWidth="10.28515625" defaultRowHeight="12.75"/>
  <cols>
    <col min="1" max="1" width="26.7109375" style="26" customWidth="1"/>
    <col min="2" max="2" width="15.85546875" style="26" customWidth="1"/>
    <col min="3" max="3" width="17.42578125" style="26" customWidth="1"/>
    <col min="4" max="4" width="15.7109375" style="26" customWidth="1"/>
    <col min="5" max="5" width="20.7109375" style="26" customWidth="1"/>
    <col min="6" max="6" width="14.85546875" style="26" customWidth="1"/>
    <col min="7" max="7" width="15.28515625" style="26" customWidth="1"/>
    <col min="8" max="8" width="19" style="26" customWidth="1"/>
    <col min="9" max="9" width="17.85546875" style="26" customWidth="1"/>
    <col min="10" max="10" width="18" style="26" customWidth="1"/>
    <col min="11" max="16384" width="10.28515625" style="26"/>
  </cols>
  <sheetData>
    <row r="1" spans="1:10">
      <c r="A1" s="24" t="s">
        <v>32</v>
      </c>
      <c r="B1" s="24" t="s">
        <v>33</v>
      </c>
      <c r="C1" s="139" t="s">
        <v>538</v>
      </c>
      <c r="D1" s="25" t="s">
        <v>34</v>
      </c>
      <c r="E1" s="25" t="s">
        <v>35</v>
      </c>
      <c r="F1" s="25" t="s">
        <v>36</v>
      </c>
      <c r="G1" s="25" t="s">
        <v>37</v>
      </c>
      <c r="H1" s="25" t="s">
        <v>38</v>
      </c>
      <c r="I1" s="138" t="s">
        <v>539</v>
      </c>
      <c r="J1" s="25" t="s">
        <v>6</v>
      </c>
    </row>
    <row r="2" spans="1:10" ht="15">
      <c r="A2" s="27" t="s">
        <v>16</v>
      </c>
      <c r="B2" s="28" t="s">
        <v>14</v>
      </c>
      <c r="C2" s="29"/>
      <c r="D2" s="30"/>
      <c r="E2" s="30"/>
      <c r="F2" s="31"/>
      <c r="G2" s="29"/>
      <c r="H2" s="31"/>
      <c r="I2" s="29"/>
      <c r="J2" s="31">
        <f t="shared" ref="J2:J14" si="0">C2+D2-E2</f>
        <v>0</v>
      </c>
    </row>
    <row r="3" spans="1:10" ht="15">
      <c r="A3" s="27" t="str">
        <f>Individual!A4</f>
        <v>DARIUS</v>
      </c>
      <c r="B3" s="28" t="s">
        <v>17</v>
      </c>
      <c r="C3" s="29">
        <v>3000</v>
      </c>
      <c r="D3" s="113">
        <v>17110</v>
      </c>
      <c r="E3" s="30">
        <f>GETPIVOTDATA("Montant dépensé",Individual!$A$3,"Nom","DARIUS")</f>
        <v>20110</v>
      </c>
      <c r="F3" s="31"/>
      <c r="G3" s="29"/>
      <c r="H3" s="31"/>
      <c r="I3" s="29"/>
      <c r="J3" s="31">
        <f t="shared" si="0"/>
        <v>0</v>
      </c>
    </row>
    <row r="4" spans="1:10" ht="15">
      <c r="A4" s="27" t="str">
        <f>Individual!A5</f>
        <v>DAVID</v>
      </c>
      <c r="B4" s="28" t="s">
        <v>13</v>
      </c>
      <c r="C4" s="29"/>
      <c r="D4" s="30">
        <v>440100</v>
      </c>
      <c r="E4" s="30">
        <f>GETPIVOTDATA("Montant dépensé",Individual!$A$3,"Nom","DAVID")</f>
        <v>440100</v>
      </c>
      <c r="F4" s="31"/>
      <c r="G4" s="29"/>
      <c r="H4" s="31"/>
      <c r="I4" s="29"/>
      <c r="J4" s="31">
        <f t="shared" si="0"/>
        <v>0</v>
      </c>
    </row>
    <row r="5" spans="1:10" ht="15">
      <c r="A5" s="27" t="str">
        <f>Individual!A6</f>
        <v>FIDAR</v>
      </c>
      <c r="B5" s="28" t="s">
        <v>17</v>
      </c>
      <c r="C5" s="29">
        <v>3000</v>
      </c>
      <c r="D5" s="30">
        <v>18200</v>
      </c>
      <c r="E5" s="30">
        <f>GETPIVOTDATA("Montant dépensé",Individual!$A$3,"Nom","FIDAR")</f>
        <v>21200</v>
      </c>
      <c r="F5" s="31"/>
      <c r="G5" s="29"/>
      <c r="H5" s="31"/>
      <c r="I5" s="29"/>
      <c r="J5" s="31">
        <f t="shared" si="0"/>
        <v>0</v>
      </c>
    </row>
    <row r="6" spans="1:10" ht="15">
      <c r="A6" s="27" t="str">
        <f>Individual!A7</f>
        <v>I26</v>
      </c>
      <c r="B6" s="28" t="s">
        <v>11</v>
      </c>
      <c r="C6" s="29"/>
      <c r="D6" s="30">
        <v>130450</v>
      </c>
      <c r="E6" s="30">
        <f>GETPIVOTDATA("Montant dépensé",Individual!$A$3,"Nom","I26")</f>
        <v>130450</v>
      </c>
      <c r="F6" s="31"/>
      <c r="G6" s="29"/>
      <c r="H6" s="31"/>
      <c r="I6" s="29"/>
      <c r="J6" s="31">
        <f t="shared" si="0"/>
        <v>0</v>
      </c>
    </row>
    <row r="7" spans="1:10" ht="15">
      <c r="A7" s="27" t="str">
        <f>Individual!A8</f>
        <v>I33</v>
      </c>
      <c r="B7" s="28" t="s">
        <v>11</v>
      </c>
      <c r="C7" s="29">
        <v>-1900</v>
      </c>
      <c r="D7" s="30">
        <v>79950</v>
      </c>
      <c r="E7" s="30">
        <f>GETPIVOTDATA("Montant dépensé",Individual!$A$3,"Nom","I33")</f>
        <v>78950</v>
      </c>
      <c r="F7" s="31"/>
      <c r="G7" s="29"/>
      <c r="H7" s="31"/>
      <c r="I7" s="29">
        <v>-900</v>
      </c>
      <c r="J7" s="31">
        <f t="shared" si="0"/>
        <v>-900</v>
      </c>
    </row>
    <row r="8" spans="1:10" ht="15">
      <c r="A8" s="27" t="str">
        <f>Individual!A9</f>
        <v>I48</v>
      </c>
      <c r="B8" s="28" t="s">
        <v>11</v>
      </c>
      <c r="C8" s="29"/>
      <c r="D8" s="30">
        <v>4700</v>
      </c>
      <c r="E8" s="30">
        <f>GETPIVOTDATA("Montant dépensé",Individual!$A$3,"Nom","I48")</f>
        <v>4700</v>
      </c>
      <c r="F8" s="31"/>
      <c r="G8" s="29"/>
      <c r="H8" s="31"/>
      <c r="I8" s="29"/>
      <c r="J8" s="31">
        <f t="shared" si="0"/>
        <v>0</v>
      </c>
    </row>
    <row r="9" spans="1:10" ht="15">
      <c r="A9" s="27" t="str">
        <f>Individual!A10</f>
        <v>I60</v>
      </c>
      <c r="B9" s="28" t="s">
        <v>11</v>
      </c>
      <c r="C9" s="29">
        <v>1000</v>
      </c>
      <c r="D9" s="30">
        <f>189050</f>
        <v>189050</v>
      </c>
      <c r="E9" s="30">
        <f>GETPIVOTDATA("Montant dépensé",Individual!$A$3,"Nom","I60")</f>
        <v>176550</v>
      </c>
      <c r="F9" s="31"/>
      <c r="G9" s="29"/>
      <c r="H9" s="31"/>
      <c r="I9" s="29">
        <v>13500</v>
      </c>
      <c r="J9" s="31">
        <f t="shared" si="0"/>
        <v>13500</v>
      </c>
    </row>
    <row r="10" spans="1:10" ht="15">
      <c r="A10" s="27" t="str">
        <f>Individual!A11</f>
        <v>I70</v>
      </c>
      <c r="B10" s="28" t="s">
        <v>11</v>
      </c>
      <c r="C10" s="29">
        <v>3000</v>
      </c>
      <c r="D10" s="30">
        <v>16100</v>
      </c>
      <c r="E10" s="30">
        <f>GETPIVOTDATA("Montant dépensé",Individual!$A$3,"Nom","I70")</f>
        <v>19100</v>
      </c>
      <c r="F10" s="31"/>
      <c r="G10" s="29"/>
      <c r="H10" s="31"/>
      <c r="I10" s="29"/>
      <c r="J10" s="31">
        <f t="shared" si="0"/>
        <v>0</v>
      </c>
    </row>
    <row r="11" spans="1:10" ht="15">
      <c r="A11" s="27" t="str">
        <f>Individual!A12</f>
        <v>MENSAH</v>
      </c>
      <c r="B11" s="28" t="s">
        <v>14</v>
      </c>
      <c r="C11" s="29">
        <v>400</v>
      </c>
      <c r="D11" s="30">
        <f>2128875-5700</f>
        <v>2123175</v>
      </c>
      <c r="E11" s="30">
        <f>GETPIVOTDATA("Montant dépensé",Individual!$A$3,"Nom","MENSAH")</f>
        <v>2123175</v>
      </c>
      <c r="F11" s="31"/>
      <c r="G11" s="29"/>
      <c r="H11" s="31"/>
      <c r="I11" s="29">
        <v>400</v>
      </c>
      <c r="J11" s="31">
        <f t="shared" si="0"/>
        <v>400</v>
      </c>
    </row>
    <row r="12" spans="1:10" ht="15">
      <c r="A12" s="27" t="str">
        <f>Individual!A13</f>
        <v>NICOLE</v>
      </c>
      <c r="B12" s="28" t="s">
        <v>17</v>
      </c>
      <c r="C12" s="29">
        <v>3000</v>
      </c>
      <c r="D12" s="30">
        <v>25700</v>
      </c>
      <c r="E12" s="30">
        <f>GETPIVOTDATA("Montant dépensé",Individual!$A$3,"Nom","NICOLE")</f>
        <v>24700</v>
      </c>
      <c r="F12" s="31"/>
      <c r="G12" s="29"/>
      <c r="H12" s="31"/>
      <c r="I12" s="29">
        <v>4000</v>
      </c>
      <c r="J12" s="31">
        <f t="shared" si="0"/>
        <v>4000</v>
      </c>
    </row>
    <row r="13" spans="1:10" ht="15">
      <c r="A13" s="27" t="str">
        <f>Individual!A14</f>
        <v>RENS</v>
      </c>
      <c r="B13" s="28" t="s">
        <v>14</v>
      </c>
      <c r="C13" s="29"/>
      <c r="D13" s="70">
        <v>456125</v>
      </c>
      <c r="E13" s="30">
        <f>GETPIVOTDATA("Montant dépensé",Individual!$A$3,"Nom","RENS")</f>
        <v>451125</v>
      </c>
      <c r="F13" s="31"/>
      <c r="G13" s="29"/>
      <c r="H13" s="31"/>
      <c r="I13" s="29">
        <v>5000</v>
      </c>
      <c r="J13" s="31">
        <f t="shared" si="0"/>
        <v>5000</v>
      </c>
    </row>
    <row r="14" spans="1:10" ht="15">
      <c r="A14" s="27" t="s">
        <v>301</v>
      </c>
      <c r="B14" s="28" t="s">
        <v>14</v>
      </c>
      <c r="C14" s="29">
        <v>22950</v>
      </c>
      <c r="D14" s="70"/>
      <c r="E14" s="30"/>
      <c r="F14" s="31"/>
      <c r="G14" s="29"/>
      <c r="H14" s="31"/>
      <c r="I14" s="29">
        <v>22950</v>
      </c>
      <c r="J14" s="31">
        <f t="shared" si="0"/>
        <v>22950</v>
      </c>
    </row>
    <row r="15" spans="1:10">
      <c r="A15" s="32" t="s">
        <v>39</v>
      </c>
      <c r="B15" s="33"/>
      <c r="C15" s="34">
        <f>SUM(C2:C14)</f>
        <v>34450</v>
      </c>
      <c r="D15" s="67">
        <f>SUM(D2:D13)</f>
        <v>3500660</v>
      </c>
      <c r="E15" s="67">
        <f>SUM(E2:E13)</f>
        <v>3490160</v>
      </c>
      <c r="F15" s="34">
        <f>SUM(F2:F10)</f>
        <v>0</v>
      </c>
      <c r="G15" s="34">
        <f>SUM(G2:G10)</f>
        <v>0</v>
      </c>
      <c r="H15" s="34">
        <f>SUM(H2:H10)</f>
        <v>0</v>
      </c>
      <c r="I15" s="34">
        <f>SUM(I2:I14)</f>
        <v>44950</v>
      </c>
      <c r="J15" s="35">
        <f>SUM(J2:J14)</f>
        <v>44950</v>
      </c>
    </row>
    <row r="16" spans="1:10">
      <c r="A16" s="36" t="s">
        <v>53</v>
      </c>
      <c r="B16" s="37"/>
      <c r="C16" s="69">
        <v>4124876</v>
      </c>
      <c r="D16" s="38"/>
      <c r="E16" s="140">
        <v>3925</v>
      </c>
      <c r="F16" s="130">
        <f>-1000000-2000000-1000000</f>
        <v>-4000000</v>
      </c>
      <c r="G16" s="38"/>
      <c r="H16" s="38">
        <v>0</v>
      </c>
      <c r="I16" s="131">
        <v>120951</v>
      </c>
      <c r="J16" s="132">
        <f>+C16+D16-E16+F16-G16</f>
        <v>120951</v>
      </c>
    </row>
    <row r="17" spans="1:10">
      <c r="A17" s="40"/>
      <c r="B17" s="41"/>
      <c r="C17" s="42">
        <v>0</v>
      </c>
      <c r="D17" s="43"/>
      <c r="E17" s="43"/>
      <c r="F17" s="43">
        <v>0</v>
      </c>
      <c r="G17" s="43"/>
      <c r="H17" s="43"/>
      <c r="I17" s="44"/>
      <c r="J17" s="39">
        <f>+C17+D17-E17+F17-G17</f>
        <v>0</v>
      </c>
    </row>
    <row r="18" spans="1:10">
      <c r="A18" s="40"/>
      <c r="B18" s="45">
        <v>0</v>
      </c>
      <c r="C18" s="45">
        <v>0</v>
      </c>
      <c r="D18" s="45">
        <v>0</v>
      </c>
      <c r="E18" s="46">
        <v>0</v>
      </c>
      <c r="F18" s="47">
        <v>0</v>
      </c>
      <c r="G18" s="45"/>
      <c r="H18" s="45"/>
      <c r="I18" s="44">
        <v>0</v>
      </c>
      <c r="J18" s="39">
        <f>+C18+D18-E18-F18-G18</f>
        <v>0</v>
      </c>
    </row>
    <row r="19" spans="1:10">
      <c r="A19" s="40"/>
      <c r="B19" s="45">
        <v>0</v>
      </c>
      <c r="C19" s="45">
        <v>0</v>
      </c>
      <c r="D19" s="45">
        <v>0</v>
      </c>
      <c r="E19" s="45"/>
      <c r="F19" s="48">
        <v>0</v>
      </c>
      <c r="G19" s="45"/>
      <c r="H19" s="45">
        <v>0</v>
      </c>
      <c r="I19" s="44">
        <v>0</v>
      </c>
      <c r="J19" s="39">
        <f>+C19+D19-E19+F19</f>
        <v>0</v>
      </c>
    </row>
    <row r="20" spans="1:10">
      <c r="A20" s="49"/>
      <c r="B20" s="50">
        <v>0</v>
      </c>
      <c r="C20" s="50"/>
      <c r="D20" s="50"/>
      <c r="E20" s="50"/>
      <c r="F20" s="51"/>
      <c r="G20" s="50"/>
      <c r="H20" s="50"/>
      <c r="I20" s="52">
        <v>0</v>
      </c>
      <c r="J20" s="39">
        <f>+C20+D20-E20+F20</f>
        <v>0</v>
      </c>
    </row>
    <row r="21" spans="1:10" ht="13.5" thickBot="1">
      <c r="A21" s="53" t="s">
        <v>40</v>
      </c>
      <c r="B21" s="53"/>
      <c r="C21" s="133">
        <f t="shared" ref="C21:J21" si="1">SUM(C16:C20)</f>
        <v>4124876</v>
      </c>
      <c r="D21" s="54">
        <f t="shared" si="1"/>
        <v>0</v>
      </c>
      <c r="E21" s="133">
        <f t="shared" si="1"/>
        <v>3925</v>
      </c>
      <c r="F21" s="133">
        <f t="shared" si="1"/>
        <v>-4000000</v>
      </c>
      <c r="G21" s="54">
        <f t="shared" si="1"/>
        <v>0</v>
      </c>
      <c r="H21" s="54">
        <f>SUM(H16:H20)</f>
        <v>0</v>
      </c>
      <c r="I21" s="133">
        <f>SUM(I16:I20)</f>
        <v>120951</v>
      </c>
      <c r="J21" s="134">
        <f t="shared" si="1"/>
        <v>120951</v>
      </c>
    </row>
    <row r="22" spans="1:10" ht="13.5" thickBot="1">
      <c r="A22" s="55" t="s">
        <v>41</v>
      </c>
      <c r="B22" s="56"/>
      <c r="C22" s="135">
        <f>+C15+C21</f>
        <v>4159326</v>
      </c>
      <c r="D22" s="135">
        <f t="shared" ref="D22:H22" si="2">+D15+D21</f>
        <v>3500660</v>
      </c>
      <c r="E22" s="137">
        <f>+E15+E21</f>
        <v>3494085</v>
      </c>
      <c r="F22" s="135">
        <f t="shared" si="2"/>
        <v>-4000000</v>
      </c>
      <c r="G22" s="57">
        <f t="shared" si="2"/>
        <v>0</v>
      </c>
      <c r="H22" s="57">
        <f t="shared" si="2"/>
        <v>0</v>
      </c>
      <c r="I22" s="135">
        <f>+I15+I21</f>
        <v>165901</v>
      </c>
      <c r="J22" s="136">
        <f>+J15+J21</f>
        <v>165901</v>
      </c>
    </row>
    <row r="24" spans="1:10">
      <c r="A24" s="58" t="s">
        <v>42</v>
      </c>
      <c r="B24" s="58"/>
      <c r="C24" s="58">
        <f>1048172+1200</f>
        <v>1049372</v>
      </c>
      <c r="D24" s="129">
        <v>4000000</v>
      </c>
      <c r="E24" s="129">
        <f>3506360-5700</f>
        <v>3500660</v>
      </c>
      <c r="F24" s="129"/>
      <c r="G24" s="129"/>
      <c r="H24" s="129"/>
      <c r="I24" s="129">
        <f>+C24+D24-E24-F24</f>
        <v>1548712</v>
      </c>
    </row>
    <row r="25" spans="1:10">
      <c r="A25" s="59"/>
      <c r="B25" s="59"/>
      <c r="C25" s="59"/>
      <c r="D25" s="59"/>
      <c r="E25" s="59"/>
      <c r="F25" s="59"/>
      <c r="G25" s="59"/>
      <c r="H25" s="59"/>
      <c r="I25" s="59"/>
    </row>
    <row r="26" spans="1:10">
      <c r="A26" s="60" t="s">
        <v>535</v>
      </c>
      <c r="B26" s="61"/>
      <c r="C26" s="59"/>
      <c r="D26" s="60" t="s">
        <v>43</v>
      </c>
      <c r="E26" s="61"/>
      <c r="F26" s="59"/>
      <c r="G26" s="60" t="s">
        <v>536</v>
      </c>
      <c r="H26" s="61"/>
      <c r="I26" s="59"/>
    </row>
    <row r="27" spans="1:10">
      <c r="A27" s="62" t="s">
        <v>44</v>
      </c>
      <c r="B27" s="63">
        <f>C24</f>
        <v>1049372</v>
      </c>
      <c r="C27" s="59"/>
      <c r="D27" s="62" t="s">
        <v>45</v>
      </c>
      <c r="E27" s="63"/>
      <c r="F27" s="59"/>
      <c r="G27" s="62" t="s">
        <v>44</v>
      </c>
      <c r="H27" s="63">
        <f>+I24</f>
        <v>1548712</v>
      </c>
      <c r="I27" s="64">
        <f>+E28-E22</f>
        <v>0</v>
      </c>
    </row>
    <row r="28" spans="1:10">
      <c r="A28" s="62" t="s">
        <v>46</v>
      </c>
      <c r="B28" s="63">
        <v>4124876</v>
      </c>
      <c r="C28" s="59"/>
      <c r="D28" s="62" t="s">
        <v>47</v>
      </c>
      <c r="E28" s="63">
        <f>E22</f>
        <v>3494085</v>
      </c>
      <c r="F28" s="59"/>
      <c r="G28" s="62" t="s">
        <v>46</v>
      </c>
      <c r="H28" s="63">
        <f>+J21</f>
        <v>120951</v>
      </c>
      <c r="I28" s="64"/>
    </row>
    <row r="29" spans="1:10">
      <c r="A29" s="62" t="s">
        <v>300</v>
      </c>
      <c r="B29" s="63">
        <f>C15</f>
        <v>34450</v>
      </c>
      <c r="C29" s="59"/>
      <c r="D29" s="62"/>
      <c r="E29" s="63"/>
      <c r="F29" s="59"/>
      <c r="G29" s="62" t="s">
        <v>300</v>
      </c>
      <c r="H29" s="63">
        <f>J15</f>
        <v>44950</v>
      </c>
      <c r="I29" s="64"/>
    </row>
    <row r="30" spans="1:10">
      <c r="A30" s="65" t="s">
        <v>48</v>
      </c>
      <c r="B30" s="66">
        <f>SUM(B27:B29)</f>
        <v>5208698</v>
      </c>
      <c r="C30" s="59"/>
      <c r="D30" s="65"/>
      <c r="E30" s="66">
        <f>+E27-E28</f>
        <v>-3494085</v>
      </c>
      <c r="F30" s="59"/>
      <c r="G30" s="65" t="s">
        <v>49</v>
      </c>
      <c r="H30" s="66">
        <f>SUM(H27:H29)</f>
        <v>1714613</v>
      </c>
      <c r="I30" s="64"/>
      <c r="J30" s="26" t="s">
        <v>38</v>
      </c>
    </row>
    <row r="31" spans="1:10">
      <c r="A31" s="59"/>
      <c r="B31" s="59"/>
      <c r="C31" s="59"/>
      <c r="D31" s="59"/>
      <c r="E31" s="59"/>
      <c r="F31" s="59"/>
      <c r="G31" s="59"/>
      <c r="H31" s="59"/>
      <c r="I31" s="59"/>
    </row>
    <row r="32" spans="1:10">
      <c r="A32" s="59" t="s">
        <v>50</v>
      </c>
      <c r="B32" s="59">
        <f>+B30+E30</f>
        <v>1714613</v>
      </c>
      <c r="C32" s="59"/>
      <c r="D32" s="59"/>
      <c r="E32" s="59"/>
      <c r="F32" s="59"/>
      <c r="G32" s="59"/>
      <c r="H32" s="59"/>
      <c r="I32" s="59"/>
    </row>
    <row r="33" spans="1:9">
      <c r="A33" s="59" t="s">
        <v>51</v>
      </c>
      <c r="B33" s="59">
        <f>+H30</f>
        <v>1714613</v>
      </c>
      <c r="C33" s="59"/>
      <c r="D33" s="59"/>
      <c r="E33" s="59"/>
      <c r="F33" s="59"/>
      <c r="G33" s="59"/>
      <c r="H33" s="59"/>
      <c r="I33" s="59"/>
    </row>
    <row r="34" spans="1:9">
      <c r="A34" s="59" t="s">
        <v>52</v>
      </c>
      <c r="B34" s="59">
        <f>+B32-B33</f>
        <v>0</v>
      </c>
      <c r="C34" s="59"/>
      <c r="D34" s="59"/>
      <c r="E34" s="59"/>
      <c r="F34" s="59"/>
      <c r="G34" s="59">
        <v>0</v>
      </c>
      <c r="H34" s="59"/>
      <c r="I34" s="59"/>
    </row>
    <row r="35" spans="1:9">
      <c r="A35" s="59"/>
      <c r="B35" s="59"/>
      <c r="C35" s="59"/>
      <c r="D35" s="59"/>
      <c r="E35" s="59"/>
      <c r="F35" s="59" t="s">
        <v>38</v>
      </c>
      <c r="G35" s="59"/>
      <c r="H35" s="59"/>
      <c r="I35" s="59"/>
    </row>
    <row r="36" spans="1:9">
      <c r="A36" s="59"/>
      <c r="B36" s="59"/>
      <c r="C36" s="59"/>
      <c r="D36" s="59"/>
      <c r="E36" s="59"/>
      <c r="F36" s="59"/>
      <c r="G36" s="59"/>
      <c r="H36" s="59"/>
      <c r="I36" s="59"/>
    </row>
    <row r="37" spans="1:9">
      <c r="A37" s="59"/>
      <c r="B37" s="59"/>
      <c r="C37" s="59"/>
      <c r="D37" s="59"/>
      <c r="E37" s="59"/>
      <c r="F37" s="59"/>
      <c r="G37" s="59"/>
      <c r="H37" s="59"/>
      <c r="I37" s="59"/>
    </row>
    <row r="38" spans="1:9">
      <c r="A38" s="59"/>
      <c r="B38" s="59"/>
      <c r="C38" s="59"/>
      <c r="D38" s="59"/>
      <c r="E38" s="59"/>
      <c r="F38" s="59"/>
      <c r="G38" s="59"/>
      <c r="H38" s="59"/>
      <c r="I38" s="59"/>
    </row>
    <row r="39" spans="1:9">
      <c r="A39" s="59"/>
      <c r="B39" s="59"/>
      <c r="C39" s="59"/>
      <c r="D39" s="59"/>
      <c r="E39" s="59"/>
      <c r="F39" s="59"/>
      <c r="G39" s="59"/>
      <c r="H39" s="59"/>
      <c r="I39" s="59"/>
    </row>
  </sheetData>
  <pageMargins left="0.7" right="0.7" top="0.75" bottom="0.75" header="0.3" footer="0.3"/>
  <pageSetup orientation="portrait" horizontalDpi="300" verticalDpi="300" r:id="rId1"/>
  <ignoredErrors>
    <ignoredError sqref="I15" formulaRange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4:U23"/>
  <sheetViews>
    <sheetView zoomScale="90" zoomScaleNormal="90" workbookViewId="0">
      <selection activeCell="L16" sqref="L16"/>
    </sheetView>
  </sheetViews>
  <sheetFormatPr baseColWidth="10" defaultColWidth="9.140625" defaultRowHeight="15"/>
  <cols>
    <col min="1" max="1" width="2.28515625" customWidth="1"/>
    <col min="2" max="2" width="16.7109375" customWidth="1"/>
    <col min="3" max="3" width="14" customWidth="1"/>
    <col min="4" max="5" width="14.140625" customWidth="1"/>
    <col min="6" max="9" width="16.7109375" customWidth="1"/>
    <col min="10" max="10" width="15.28515625" customWidth="1"/>
    <col min="11" max="11" width="16.7109375" customWidth="1"/>
    <col min="12" max="12" width="16.7109375" style="173" customWidth="1"/>
    <col min="13" max="13" width="16.7109375" customWidth="1"/>
    <col min="14" max="14" width="10.5703125" customWidth="1"/>
  </cols>
  <sheetData>
    <row r="4" spans="2:21" s="150" customFormat="1"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9"/>
      <c r="M4" s="148"/>
      <c r="N4" s="148"/>
      <c r="O4" s="148"/>
      <c r="P4" s="148"/>
      <c r="Q4" s="148"/>
      <c r="R4" s="148"/>
      <c r="S4" s="148"/>
      <c r="T4" s="148"/>
      <c r="U4" s="148"/>
    </row>
    <row r="5" spans="2:21" s="150" customFormat="1" ht="38.25">
      <c r="B5" s="151" t="s">
        <v>580</v>
      </c>
      <c r="C5" s="151" t="s">
        <v>581</v>
      </c>
      <c r="D5" s="151" t="s">
        <v>595</v>
      </c>
      <c r="E5" s="151" t="s">
        <v>594</v>
      </c>
      <c r="F5" s="151" t="s">
        <v>582</v>
      </c>
      <c r="G5" s="151" t="s">
        <v>583</v>
      </c>
      <c r="H5" s="151" t="s">
        <v>584</v>
      </c>
      <c r="I5" s="151" t="s">
        <v>585</v>
      </c>
      <c r="J5" s="151" t="s">
        <v>586</v>
      </c>
      <c r="K5" s="151" t="s">
        <v>587</v>
      </c>
      <c r="L5" s="152" t="s">
        <v>588</v>
      </c>
      <c r="M5" s="153" t="s">
        <v>589</v>
      </c>
      <c r="N5" s="154"/>
      <c r="O5" s="148"/>
      <c r="P5" s="148"/>
      <c r="Q5" s="148"/>
      <c r="R5" s="148"/>
      <c r="S5" s="148"/>
      <c r="T5" s="148"/>
      <c r="U5" s="148"/>
    </row>
    <row r="6" spans="2:21" s="150" customFormat="1">
      <c r="B6" s="155" t="s">
        <v>590</v>
      </c>
      <c r="C6" s="156"/>
      <c r="D6" s="156"/>
      <c r="E6" s="156"/>
      <c r="F6" s="157">
        <f>+F7+F8+F9+F10+F11</f>
        <v>4671726</v>
      </c>
      <c r="G6" s="157"/>
      <c r="H6" s="157">
        <f>+H7+H8+H9+H10+H11</f>
        <v>7122</v>
      </c>
      <c r="I6" s="157">
        <f>+I7+I8+I9+I10+I11</f>
        <v>4671700</v>
      </c>
      <c r="J6" s="157"/>
      <c r="K6" s="157">
        <f>+K7+K8+K9+K10+K11</f>
        <v>7121.9607382801005</v>
      </c>
      <c r="L6" s="157">
        <f>+C6+F6-I6</f>
        <v>26</v>
      </c>
      <c r="M6" s="156">
        <f>+E6+H6-K6</f>
        <v>3.9261719899513992E-2</v>
      </c>
      <c r="N6" s="154"/>
      <c r="O6" s="148"/>
      <c r="P6" s="148"/>
      <c r="Q6" s="148"/>
      <c r="R6" s="148"/>
      <c r="S6" s="148"/>
      <c r="T6" s="148"/>
      <c r="U6" s="148"/>
    </row>
    <row r="7" spans="2:21" s="150" customFormat="1">
      <c r="B7" s="158" t="s">
        <v>591</v>
      </c>
      <c r="C7" s="159"/>
      <c r="D7" s="159"/>
      <c r="E7" s="159"/>
      <c r="F7" s="159">
        <f>2623828+735984</f>
        <v>3359812</v>
      </c>
      <c r="G7" s="159"/>
      <c r="H7" s="159">
        <f>4000+1122</f>
        <v>5122</v>
      </c>
      <c r="I7" s="160">
        <v>3054970</v>
      </c>
      <c r="J7" s="160"/>
      <c r="K7" s="159">
        <f>I7/N7</f>
        <v>4657.2717418977163</v>
      </c>
      <c r="L7" s="159">
        <f>+C6+F7-I7</f>
        <v>304842</v>
      </c>
      <c r="M7" s="161">
        <f>+E6+H7-K7</f>
        <v>464.72825810228369</v>
      </c>
      <c r="N7" s="162">
        <f>F8/H8</f>
        <v>655.95699999999999</v>
      </c>
      <c r="P7" s="148"/>
      <c r="Q7" s="148"/>
      <c r="R7" s="148"/>
      <c r="S7" s="148"/>
      <c r="T7" s="148"/>
      <c r="U7" s="148"/>
    </row>
    <row r="8" spans="2:21" s="150" customFormat="1">
      <c r="B8" s="158" t="s">
        <v>592</v>
      </c>
      <c r="C8" s="163"/>
      <c r="D8" s="163"/>
      <c r="E8" s="163"/>
      <c r="F8" s="163">
        <v>1311914</v>
      </c>
      <c r="G8" s="163"/>
      <c r="H8" s="159">
        <v>2000</v>
      </c>
      <c r="I8" s="163">
        <v>1616730</v>
      </c>
      <c r="J8" s="163"/>
      <c r="K8" s="159">
        <f>I8/N7</f>
        <v>2464.6889963823846</v>
      </c>
      <c r="L8" s="163">
        <f>L7+F8-I8</f>
        <v>26</v>
      </c>
      <c r="M8" s="164">
        <f>M7+H8-K8</f>
        <v>3.9261719899059244E-2</v>
      </c>
      <c r="N8" s="154"/>
      <c r="O8" s="148"/>
      <c r="P8" s="148"/>
      <c r="Q8" s="148"/>
      <c r="R8" s="148"/>
      <c r="S8" s="148"/>
      <c r="T8" s="148"/>
      <c r="U8" s="148"/>
    </row>
    <row r="9" spans="2:21" s="150" customFormat="1">
      <c r="B9" s="165"/>
      <c r="C9" s="163"/>
      <c r="D9" s="163"/>
      <c r="E9" s="163"/>
      <c r="F9" s="163"/>
      <c r="G9" s="163"/>
      <c r="H9" s="159"/>
      <c r="I9" s="163"/>
      <c r="J9" s="163"/>
      <c r="K9" s="163"/>
      <c r="L9" s="163"/>
      <c r="M9" s="164"/>
      <c r="N9" s="154"/>
      <c r="O9" s="148"/>
      <c r="P9" s="148"/>
      <c r="Q9" s="148"/>
      <c r="R9" s="148"/>
      <c r="S9" s="148"/>
      <c r="T9" s="148"/>
      <c r="U9" s="148"/>
    </row>
    <row r="10" spans="2:21" s="150" customFormat="1">
      <c r="B10" s="158"/>
      <c r="C10" s="163"/>
      <c r="D10" s="163"/>
      <c r="E10" s="163"/>
      <c r="F10" s="163"/>
      <c r="G10" s="163"/>
      <c r="H10" s="159"/>
      <c r="I10" s="163"/>
      <c r="J10" s="163"/>
      <c r="K10" s="163"/>
      <c r="L10" s="163"/>
      <c r="M10" s="164"/>
      <c r="N10" s="154"/>
      <c r="O10" s="148"/>
      <c r="P10" s="148"/>
      <c r="Q10" s="148"/>
      <c r="R10" s="148"/>
      <c r="S10" s="148"/>
      <c r="T10" s="148"/>
      <c r="U10" s="148"/>
    </row>
    <row r="11" spans="2:21" s="150" customFormat="1">
      <c r="B11" s="158"/>
      <c r="C11" s="163"/>
      <c r="D11" s="163"/>
      <c r="E11" s="163"/>
      <c r="F11" s="163"/>
      <c r="G11" s="163"/>
      <c r="H11" s="159"/>
      <c r="I11" s="163"/>
      <c r="J11" s="163"/>
      <c r="K11" s="163"/>
      <c r="L11" s="163"/>
      <c r="M11" s="164"/>
      <c r="N11" s="154"/>
      <c r="O11" s="148"/>
      <c r="P11" s="148"/>
      <c r="Q11" s="148"/>
      <c r="R11" s="148"/>
      <c r="S11" s="148"/>
      <c r="T11" s="148"/>
      <c r="U11" s="148"/>
    </row>
    <row r="12" spans="2:21" s="150" customFormat="1">
      <c r="B12" s="158"/>
      <c r="C12" s="163"/>
      <c r="D12" s="163"/>
      <c r="E12" s="163"/>
      <c r="F12" s="163"/>
      <c r="G12" s="163"/>
      <c r="H12" s="159"/>
      <c r="I12" s="163"/>
      <c r="J12" s="163"/>
      <c r="K12" s="163"/>
      <c r="L12" s="163"/>
      <c r="M12" s="164"/>
      <c r="N12" s="154"/>
      <c r="O12" s="148"/>
      <c r="P12" s="148"/>
      <c r="Q12" s="148"/>
      <c r="R12" s="148"/>
      <c r="S12" s="148"/>
      <c r="T12" s="148"/>
      <c r="U12" s="148"/>
    </row>
    <row r="13" spans="2:21" s="150" customFormat="1">
      <c r="B13" s="155" t="s">
        <v>381</v>
      </c>
      <c r="C13" s="157"/>
      <c r="D13" s="157"/>
      <c r="E13" s="157"/>
      <c r="F13" s="157">
        <f>+F14+F15</f>
        <v>9006252</v>
      </c>
      <c r="G13" s="157">
        <f>+G14+G15</f>
        <v>15000</v>
      </c>
      <c r="H13" s="157"/>
      <c r="I13" s="157">
        <f>+I14+I15+I16+I17</f>
        <v>7291665</v>
      </c>
      <c r="J13" s="157">
        <f>+J14+J15+J16+J17</f>
        <v>12144.33873269369</v>
      </c>
      <c r="K13" s="157"/>
      <c r="L13" s="157">
        <f>+F13-I13</f>
        <v>1714587</v>
      </c>
      <c r="M13" s="157">
        <f>+H13-K13</f>
        <v>0</v>
      </c>
      <c r="N13" s="154"/>
      <c r="O13" s="148"/>
      <c r="P13" s="148"/>
      <c r="Q13" s="148"/>
      <c r="R13" s="148"/>
      <c r="S13" s="148"/>
      <c r="T13" s="148"/>
      <c r="U13" s="148"/>
    </row>
    <row r="14" spans="2:21" s="150" customFormat="1">
      <c r="B14" s="158" t="s">
        <v>592</v>
      </c>
      <c r="C14" s="159"/>
      <c r="D14" s="159"/>
      <c r="E14" s="159"/>
      <c r="F14" s="159">
        <f>6078176+2928076</f>
        <v>9006252</v>
      </c>
      <c r="G14" s="159">
        <v>15000</v>
      </c>
      <c r="H14" s="159"/>
      <c r="I14" s="159">
        <f>3794280+3300</f>
        <v>3797580</v>
      </c>
      <c r="J14" s="159">
        <f>I14/N14</f>
        <v>6324.9062984246948</v>
      </c>
      <c r="K14" s="159"/>
      <c r="L14" s="166">
        <f>+F14-I14</f>
        <v>5208672</v>
      </c>
      <c r="M14" s="159">
        <f>G14-J14</f>
        <v>8675.0937015753043</v>
      </c>
      <c r="N14" s="154">
        <f>F14/G14</f>
        <v>600.41679999999997</v>
      </c>
      <c r="P14" s="148"/>
      <c r="Q14" s="148"/>
      <c r="R14" s="148"/>
      <c r="S14" s="148"/>
      <c r="T14" s="148"/>
      <c r="U14" s="148"/>
    </row>
    <row r="15" spans="2:21" s="150" customFormat="1">
      <c r="B15" s="158" t="s">
        <v>593</v>
      </c>
      <c r="C15" s="163"/>
      <c r="D15" s="163"/>
      <c r="E15" s="163"/>
      <c r="F15" s="163"/>
      <c r="G15" s="163"/>
      <c r="H15" s="159"/>
      <c r="I15" s="163">
        <f>3494085</f>
        <v>3494085</v>
      </c>
      <c r="J15" s="163">
        <f>I15/N14</f>
        <v>5819.4324342689952</v>
      </c>
      <c r="K15" s="159"/>
      <c r="L15" s="167">
        <f>L14+F15-I15</f>
        <v>1714587</v>
      </c>
      <c r="M15" s="159">
        <f>M14+G15-J15</f>
        <v>2855.6612673063091</v>
      </c>
      <c r="N15" s="154"/>
      <c r="O15" s="148"/>
      <c r="P15" s="148"/>
      <c r="Q15" s="148"/>
      <c r="R15" s="148"/>
      <c r="S15" s="148"/>
      <c r="T15" s="148"/>
      <c r="U15" s="148"/>
    </row>
    <row r="16" spans="2:21" s="150" customFormat="1">
      <c r="B16" s="165"/>
      <c r="C16" s="163"/>
      <c r="D16" s="163"/>
      <c r="E16" s="163"/>
      <c r="F16" s="163"/>
      <c r="G16" s="163"/>
      <c r="H16" s="159"/>
      <c r="I16" s="163"/>
      <c r="J16" s="163"/>
      <c r="K16" s="159"/>
      <c r="L16" s="167"/>
      <c r="M16" s="159"/>
      <c r="N16" s="154"/>
      <c r="O16" s="148"/>
      <c r="P16" s="148"/>
      <c r="Q16" s="148"/>
      <c r="R16" s="148"/>
      <c r="S16" s="148"/>
      <c r="T16" s="148"/>
      <c r="U16" s="148"/>
    </row>
    <row r="17" spans="2:21" s="150" customFormat="1">
      <c r="B17" s="165"/>
      <c r="C17" s="163"/>
      <c r="D17" s="163"/>
      <c r="E17" s="163"/>
      <c r="F17" s="163"/>
      <c r="G17" s="163"/>
      <c r="H17" s="159"/>
      <c r="I17" s="163"/>
      <c r="J17" s="163"/>
      <c r="K17" s="159"/>
      <c r="L17" s="167"/>
      <c r="M17" s="159"/>
      <c r="N17" s="154"/>
      <c r="O17" s="148"/>
      <c r="P17" s="148"/>
      <c r="Q17" s="148"/>
      <c r="R17" s="148"/>
      <c r="S17" s="148"/>
      <c r="T17" s="148"/>
      <c r="U17" s="148"/>
    </row>
    <row r="18" spans="2:21" s="150" customFormat="1">
      <c r="B18" s="165"/>
      <c r="C18" s="163"/>
      <c r="D18" s="163"/>
      <c r="E18" s="163"/>
      <c r="F18" s="163"/>
      <c r="G18" s="163"/>
      <c r="H18" s="159"/>
      <c r="I18" s="163"/>
      <c r="J18" s="163"/>
      <c r="K18" s="159"/>
      <c r="L18" s="167"/>
      <c r="M18" s="159"/>
      <c r="N18" s="154"/>
      <c r="O18" s="148"/>
      <c r="P18" s="148"/>
      <c r="Q18" s="148"/>
      <c r="R18" s="148"/>
      <c r="S18" s="148"/>
      <c r="T18" s="148"/>
      <c r="U18" s="148"/>
    </row>
    <row r="19" spans="2:21" s="150" customFormat="1" ht="12.75">
      <c r="B19" s="168"/>
      <c r="C19" s="168"/>
      <c r="D19" s="168"/>
      <c r="E19" s="168"/>
      <c r="F19" s="168"/>
      <c r="G19" s="168"/>
      <c r="H19" s="169"/>
      <c r="I19" s="168"/>
      <c r="J19" s="168"/>
      <c r="K19" s="169"/>
      <c r="L19" s="170"/>
      <c r="M19" s="169"/>
      <c r="N19" s="171"/>
    </row>
    <row r="20" spans="2:21" s="150" customFormat="1" ht="12.75">
      <c r="L20" s="172"/>
      <c r="N20" s="172"/>
    </row>
    <row r="21" spans="2:21" s="150" customFormat="1" ht="12.75">
      <c r="I21" s="171"/>
      <c r="J21" s="171"/>
      <c r="L21" s="172"/>
      <c r="M21" s="172"/>
      <c r="N21" s="172"/>
    </row>
    <row r="22" spans="2:21" s="150" customFormat="1" ht="12.75">
      <c r="L22" s="172"/>
      <c r="M22" s="172"/>
    </row>
    <row r="23" spans="2:21">
      <c r="M23" s="173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Data Mars17</vt:lpstr>
      <vt:lpstr>Details</vt:lpstr>
      <vt:lpstr>Individual</vt:lpstr>
      <vt:lpstr>RECAP Mars17</vt:lpstr>
      <vt:lpstr>Tableau de Donateur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2017-05-05T16:18:00Z</dcterms:modified>
</cp:coreProperties>
</file>